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98-98" sheetId="2" r:id="rId2"/>
    <sheet name="SO 02" sheetId="3" r:id="rId3"/>
    <sheet name="SO 01" sheetId="4" r:id="rId4"/>
  </sheets>
  <definedNames/>
  <calcPr/>
  <webPublishing/>
</workbook>
</file>

<file path=xl/sharedStrings.xml><?xml version="1.0" encoding="utf-8"?>
<sst xmlns="http://schemas.openxmlformats.org/spreadsheetml/2006/main" count="1078" uniqueCount="376">
  <si>
    <t>Aspe</t>
  </si>
  <si>
    <t>Rekapitulace ceny</t>
  </si>
  <si>
    <t>S631800357-zm02</t>
  </si>
  <si>
    <t>Rekonstrukce mostu v km 83,640 trati Praha - Chomutov</t>
  </si>
  <si>
    <t>ZŘ</t>
  </si>
  <si>
    <t>20210224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</si>
  <si>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</si>
  <si>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</si>
  <si>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</si>
  <si>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</si>
  <si>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</si>
  <si>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</si>
  <si>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</si>
  <si>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</si>
  <si>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D.4</t>
  </si>
  <si>
    <t>Ostatní technologická zařízení</t>
  </si>
  <si>
    <t xml:space="preserve">  SO 98-98</t>
  </si>
  <si>
    <t>Všeobecný objekt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</si>
  <si>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</si>
  <si>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</si>
  <si>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</si>
  <si>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</si>
  <si>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</si>
  <si>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</si>
  <si>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</si>
  <si>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</si>
  <si>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</si>
  <si>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</si>
  <si>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</si>
  <si>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</si>
  <si>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</si>
  <si>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</si>
  <si>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</si>
  <si>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</si>
  <si>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</si>
  <si>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</si>
  <si>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</si>
  <si>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</si>
  <si>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</si>
  <si>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</si>
  <si>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</si>
  <si>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</si>
  <si>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</si>
  <si>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</si>
  <si>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</si>
  <si>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98-98</t>
  </si>
  <si>
    <t>SD</t>
  </si>
  <si>
    <t>1</t>
  </si>
  <si>
    <t>Dokumentace stavby</t>
  </si>
  <si>
    <t>P</t>
  </si>
  <si>
    <t>VSEOB001</t>
  </si>
  <si>
    <t/>
  </si>
  <si>
    <t>Geodetická dokumentace skutečného provedení stavby</t>
  </si>
  <si>
    <t>KPL</t>
  </si>
  <si>
    <t>R-položka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</si>
  <si>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</si>
  <si>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</si>
  <si>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</si>
  <si>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</si>
  <si>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</si>
  <si>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</si>
  <si>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</si>
  <si>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</si>
  <si>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</si>
  <si>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</si>
  <si>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</si>
  <si>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</si>
  <si>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</si>
  <si>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</si>
  <si>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</si>
  <si>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4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</si>
  <si>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</si>
  <si>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</si>
  <si>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</si>
  <si>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</si>
  <si>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5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</si>
  <si>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</si>
  <si>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</si>
  <si>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</si>
  <si>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</si>
  <si>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E.1.1.1</t>
  </si>
  <si>
    <t>Železniční svršek</t>
  </si>
  <si>
    <t xml:space="preserve">  SO 02</t>
  </si>
  <si>
    <t>SO 02</t>
  </si>
  <si>
    <t>Komunikace</t>
  </si>
  <si>
    <t>502941</t>
  </si>
  <si>
    <t>ZŘÍZENÍ KONSTRUKČNÍ VRSTVY TĚLESA ŽELEZNIČNÍHO SPODKU Z GEOTEXTILIE</t>
  </si>
  <si>
    <t>M2</t>
  </si>
  <si>
    <t>2019_OTSKP</t>
  </si>
  <si>
    <t>8,2*25,6=209,920 [A]</t>
  </si>
  <si>
    <t>1. Položka obsahuje:    
 – nákup a dodání geosyntetika v požadované kvalitě    
 – očištění a urovnání podkladu    
 – uložení geosyntetika dle předepsaného technologického předpisu    
 – zřízení konstrukční vrstvy z geosyntetika bez rozlišení šířky, pokládání vrstvy po etapách, včetně pracovních spar a spojů    
 – průkazní zkoušky, kontrolní zkoušky a kontrolní měření    
 – úpravu napojení, ukončení a těsnění podél trativodů, vpustí, šachet a pod.    
 – úpravu povrchu vrstvy    
2. Položka neobsahuje:    
 X    
3. Způsob měření:    
Měří se metr čtverečný projektované nebo skutečné plochy, přičemž do výměry je již zahrnuto ztratné, přesahy, prořezy.</t>
  </si>
  <si>
    <t>512550</t>
  </si>
  <si>
    <t>KOLEJOVÉ LOŽE - ZŘÍZENÍ Z KAMENIVA HRUBÉHO DRCENÉHO (ŠTĚRK)</t>
  </si>
  <si>
    <t>M3</t>
  </si>
  <si>
    <t>Nové kolejové lože   
2,364*38,06=89,974 [A]  
položka OK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</si>
  <si>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</si>
  <si>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513550</t>
  </si>
  <si>
    <t>KOLEJOVÉ LOŽE - DOPLNĚNÍ Z KAMENIVA HRUBÉHO DRCENÉHO (ŠTĚRK)</t>
  </si>
  <si>
    <t>1x vůz SA pro podbití v délce   
35=35,000 [A]  
Celkem: A=35,000 [B]</t>
  </si>
  <si>
    <t>52A141</t>
  </si>
  <si>
    <t>KOLEJ 49 E1 REGENEROVANÁ, ROZD. "C", BEZSTYKOVÁ, PR. BET. PODKLADNICOVÝ UŽITÝ, UP. TUHÉ</t>
  </si>
  <si>
    <t>M</t>
  </si>
  <si>
    <t>zpětná montáž kolejového roštu   
25,600=25,600 [A]</t>
  </si>
  <si>
    <t>1. Položka obsahuje:    
 – ověření kvality vyzískaných materiálů s případnou regenerací do předpisového stavu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</si>
  <si>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542121</t>
  </si>
  <si>
    <t>SMĚROVÉ A VÝŠKOVÉ VYROVNÁNÍ KOLEJE NA PRAŽCÍCH BETONOVÝCH DO 0,05 M</t>
  </si>
  <si>
    <t>dle TZ km 83,550 - 83,693  
(83693640-83550000)/1000=143,640 [A]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</si>
  <si>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</si>
  <si>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6</t>
  </si>
  <si>
    <t>542312</t>
  </si>
  <si>
    <t>NÁSLEDNÁ ÚPRAVA SMĚROVÉHO A VÝŠKOVÉHO USPOŘÁDÁNÍ KOLEJE - PRAŽCE BETONOVÉ</t>
  </si>
  <si>
    <t>Následná úprava GPK se provede 2 x do doby kolaudace stavby.</t>
  </si>
  <si>
    <t>dle TZ km 83,550 - 83,693  
(83693640-83550000)/1000=143,640*2=287,280 [A]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</si>
  <si>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</si>
  <si>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7</t>
  </si>
  <si>
    <t>545121</t>
  </si>
  <si>
    <t>SVAR KOLEJNIC (STEJNÉHO TVARU) 49 E1, T JEDNOTLIVĚ</t>
  </si>
  <si>
    <t>KUS</t>
  </si>
  <si>
    <t>2*2=4,000 [A]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</si>
  <si>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</si>
  <si>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8</t>
  </si>
  <si>
    <t>549311</t>
  </si>
  <si>
    <t>ZRUŠENÍ A ZNOVUZŘÍZENÍ BEZSTYKOVÉ KOLEJE NA NEDEMONTOVANÝCH ÚSECÍCH V KOLEJI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</si>
  <si>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</si>
  <si>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9</t>
  </si>
  <si>
    <t>Ostatní konstrukce a práce</t>
  </si>
  <si>
    <t>965010</t>
  </si>
  <si>
    <t>ODSTRANĚNÍ KOLEJOVÉHO LOŽE A DRÁŽNÍCH STEZEK</t>
  </si>
  <si>
    <t>odstranění stávajícího lože   
0,93*25,600=23,808 [A]  
Celkem: A=23,808 [B]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</si>
  <si>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</si>
  <si>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10</t>
  </si>
  <si>
    <t>965023</t>
  </si>
  <si>
    <t>ODSTRANĚNÍ KOLEJOVÉHO LOŽE A DRÁŽNÍCH STEZEK - ODVOZ NA RECYKLACI</t>
  </si>
  <si>
    <t>M3KM</t>
  </si>
  <si>
    <t>23,808*30=714,240 [A]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</si>
  <si>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</si>
  <si>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>11</t>
  </si>
  <si>
    <t>965111</t>
  </si>
  <si>
    <t>DEMONTÁŽ KOLEJE NA BETONOVÝCH PRAŽCÍCH DO KOLEJOVÝCH POLÍ</t>
  </si>
  <si>
    <t>2020_OTSKP</t>
  </si>
  <si>
    <t>25,6=25.600 [A]</t>
  </si>
  <si>
    <t>(Položka určena víceméně pro vyjmutí a zpětné vložení, např. v provizorních stavech.)  
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X  
3. Způsob měření:  
Měří se délka koleje ve smyslu ČSN 73 6360, tj. v ose koleje.</t>
  </si>
  <si>
    <t>E.1.4</t>
  </si>
  <si>
    <t>Mosty, propustky, zdi</t>
  </si>
  <si>
    <t xml:space="preserve">  SO 01</t>
  </si>
  <si>
    <t>Most v km 83,640</t>
  </si>
  <si>
    <t>SO 01</t>
  </si>
  <si>
    <t>0</t>
  </si>
  <si>
    <t>Všeobecné konstrukce a práce</t>
  </si>
  <si>
    <t>015111</t>
  </si>
  <si>
    <t>POPLATKY ZA LIKVIDACŮ ODPADŮ NEKONTAMINOVANÝCH - 17 05 04 VYTĚŽENÉ ZEMINY A HORNINY - I. TŘÍDA TĚŽITELNOSTI</t>
  </si>
  <si>
    <t>T</t>
  </si>
  <si>
    <t>z odkopu pro nový most  
2004,043*2,0=4 008,086 [A]    
z rýhy pro ochranu kabelů  
1,2*1,0*38,065*2=91,356 [B]  
Celkem: A+B=4 099,442 [C]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</si>
  <si>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</si>
  <si>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015330</t>
  </si>
  <si>
    <t>POPLATKY ZA LIKVIDACŮ ODPADŮ NEKONTAMINOVANÝCH - 17 05 04 KAMENNÁ SUŤ</t>
  </si>
  <si>
    <t>z bourání mostu   
326,015*2,5=815,038 [A]  
v otvoru   
3,735*12,065*0,25*2,5=28,164 [B]  
Celkem: A+B=843,202 [C]</t>
  </si>
  <si>
    <t>027121R</t>
  </si>
  <si>
    <t>PROVIZORNÍ PŘÍSTUPOVÉ CESTY - ZŘÍZENÍ</t>
  </si>
  <si>
    <t>Úprava přístupu k objektu mostu, náklady na pronájem a užívání cesty a ostatních ploch ZE SILNIČNÍCH PANELŮ VČETNĚ ZAŘÍZENÍ STAVENIŠTĚ - ZŘÍZENÍ, PROVOZ,</t>
  </si>
  <si>
    <t>přístupová cesta k objektu   
200*3,0=600,000 [A]  
Manipulační plocha pro skládání prefabrikátů   
15*15=225,000 [B]  
Celkem: A+B=825,000 [C]</t>
  </si>
  <si>
    <t>zahrnuje veškeré náklady spojené s objednatelem požadovanými zařízeními</t>
  </si>
  <si>
    <t>027123R</t>
  </si>
  <si>
    <t>PROVIZORNÍ PŘÍSTUPOVÉ CESTY - ZRUŠENÍ</t>
  </si>
  <si>
    <t>02943</t>
  </si>
  <si>
    <t>OSTATNÍ POŽADAVKY - VYPRACOVÁNÍ RDS</t>
  </si>
  <si>
    <t>Položka RDS -Veškerá dokumentace zhotovitele potřebná pro realizaci stavby dle ZTP, kap.4.4. pro výrobu, montáž a osazení prefabrikované dílů dle D.2.1.4, přílohy č.6.1. Včetně statického výpočtu a tabulky zatížitelnosti.</t>
  </si>
  <si>
    <t>zahrnuje veškeré náklady spojené s objednatelem požadovanými pracemi</t>
  </si>
  <si>
    <t>Zemní práce</t>
  </si>
  <si>
    <t>11120</t>
  </si>
  <si>
    <t>ODSTRANĚNÍ KŘOVIN</t>
  </si>
  <si>
    <t>vlevo   
40,230*9,7=390,231 [A]  
vpravo   
35,065*12,7=445,326 [B]  
Celkem: A+B=835,557 [C]</t>
  </si>
  <si>
    <t>odstranění křovin a stromů do průměru 100 mm    
doprava dřevin bez ohledu na vzdálenost    
spálení na hromadách nebo štěpkování</t>
  </si>
  <si>
    <t>114157</t>
  </si>
  <si>
    <t>ODSTR DLAŽ VOD KOR Z LOMKAM NA MC VČET PODKL, ODVOZ DO 16KM</t>
  </si>
  <si>
    <t>v otvoru   
3,735*12,065*0,25=11,266 [A]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</si>
  <si>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</si>
  <si>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11526</t>
  </si>
  <si>
    <t>PŘEVEDENÍ VODY POTRUBÍM DN 800 NEBO ŽLABY R.O. DO 2,8M</t>
  </si>
  <si>
    <t>pro převedení vody nejprve k O01 po té k O02  
26,355*2=52,710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</si>
  <si>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</si>
  <si>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121101</t>
  </si>
  <si>
    <t>SEJMUTÍ ORNICE NEBO LESNÍ PŮDY S ODVOZEM DO 1KM</t>
  </si>
  <si>
    <t>vlevo   
40,230*9,7*0,15=58,535 [A]  
vpravo   
35,065*12,7*0,15=66,799 [B]  
Celkem: A+B=125,334 [C];ponecháno na místě do 1km ke zpětnému použití, přebytečný materiál bude odvezen na místo určené investorem</t>
  </si>
  <si>
    <t>položka zahrnuje sejmutí ornice bez ohledu na tloušťku vrstvy a její vodorovnou dopravu    
nezahrnuje uložení na trvalou skládku</t>
  </si>
  <si>
    <t>122737</t>
  </si>
  <si>
    <t>ODKOPÁVKY A PROKOPÁVKY OBECNÉ TŘ. I, ODVOZ DO 16KM</t>
  </si>
  <si>
    <t>odkop pro základy a novou NK   
podélný řez plocha a pruměrná šířka náspu  
134,784*((31,235+9,88)/2)=2 770,822 [A]  
odpočet bourání  
326,015*-1=- 326,015 [B]  
11,34*26,42*-1=- 299,603 [C]  
odpočet otvor  
11,7*12,065*-1=- 141,161 [D]  
Celkem: A+B+C+D=2 004,043 [E]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</si>
  <si>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</si>
  <si>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12573</t>
  </si>
  <si>
    <t>VYKOPÁVKY ZE ZEMNÍKŮ A SKLÁDEK TŘ. I</t>
  </si>
  <si>
    <t>Pro ornici</t>
  </si>
  <si>
    <t>nakopání ornice ke zpětnému rozprostření   
vlevo   
40,230*9,7*0,15=58,535 [A]  
vpravo   
35,065*12,7*0,15=66,799 [B]  
Celkem: A+B=125,334 [C];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</si>
  <si>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ruční vykopávky, odstranění kořenů a napadávek    
- pažení, vzepření a rozepření vč. přepažování (vyjma štětových stěn)    
- úpravu, ochranu a očištění dna, základové spáry, stěn a svahů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položka nezahrnuje:    
- práce spojené s otvírkou zemníku</t>
  </si>
  <si>
    <t>12</t>
  </si>
  <si>
    <t>132737</t>
  </si>
  <si>
    <t>HLOUBENÍ RÝH ŠÍŘ DO 2M PAŽ I NEPAŽ TŘ. I, ODVOZ DO 16KM</t>
  </si>
  <si>
    <t>ruční odkopání kabelu po vytyčení   
1,2*1,0*38,065=45,678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</si>
  <si>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</si>
  <si>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13</t>
  </si>
  <si>
    <t>17120</t>
  </si>
  <si>
    <t>ULOŽENÍ SYPANINY DO NÁSYPŮ A NA SKLÁDKY BEZ ZHUTNĚNÍ</t>
  </si>
  <si>
    <t>2004,043=2 004,043 [A]  
1,2*1,0*38,065=45,678 [B]  
Celkem: A+B=2 049,721 [C]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</si>
  <si>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</si>
  <si>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14</t>
  </si>
  <si>
    <t>17481</t>
  </si>
  <si>
    <t>ZÁSYP JAM A RÝH Z NAKUPOVANÝCH MATERIÁLŮ</t>
  </si>
  <si>
    <t>zásyp přechodových oplastí NK dle podélného řezu včetně zásypu žlabu   
68,130*((8,820+23,4)/2)=1 097,574 [A]  
Celkem: A=1 097,574 [B]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</si>
  <si>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</si>
  <si>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15</t>
  </si>
  <si>
    <t>17581</t>
  </si>
  <si>
    <t>OBSYP POTRUBÍ A OBJEKTŮ Z NAKUPOVANÝCH MATERIÁLŮ</t>
  </si>
  <si>
    <t>obsyp NK   
5,15*19,840=102,176 [A]  
obsyp drenážního potrubí   
0,11*21,655*2=4,764 [B]  
Celkem: A+B=106,940 [C]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</si>
  <si>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    
- zemina vytlačená potrubím o DN do 180mm se od kubatury obsypů neodečítá</t>
  </si>
  <si>
    <t>16</t>
  </si>
  <si>
    <t>18222</t>
  </si>
  <si>
    <t>ROZPROSTŘENÍ ORNICE VE SVAHU V TL DO 0,15M</t>
  </si>
  <si>
    <t>položka zahrnuje:    
nutné přemístění ornice z dočasných skládek vzdálených do 50m    
rozprostření ornice v předepsané tloušťce ve svahu přes 1:5</t>
  </si>
  <si>
    <t>17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</si>
  <si>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</si>
  <si>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</si>
  <si>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</si>
  <si>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</t>
  </si>
  <si>
    <t>18247</t>
  </si>
  <si>
    <t>OŠETŘOVÁNÍ TRÁVNÍKU</t>
  </si>
  <si>
    <t>Zahrnuje pokosení se shrabáním, naložení shrabků na dopravní prostředek, s odvozem a se složením, to vše bez ohledu na sklon terénu    
zahrnuje nutné zalití a hnojení</t>
  </si>
  <si>
    <t>Základy</t>
  </si>
  <si>
    <t>19</t>
  </si>
  <si>
    <t>272324</t>
  </si>
  <si>
    <t>ZÁKLADY ZE ŽELEZOBETONU DO C25/30</t>
  </si>
  <si>
    <t>patky pro zábradlí   
2,16+0,25=2,410 [A]  
základové prahy dlažby   
0,8*0,4*6,15=1,968 [B]  
0,8*0,4*6,55=2,096 [C]  
Celkem: A+B+C=6,474 [D]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</si>
  <si>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</si>
  <si>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20</t>
  </si>
  <si>
    <t>272325</t>
  </si>
  <si>
    <t>ZÁKLADY ZE ŽELEZOBETONU DO C30/37</t>
  </si>
  <si>
    <t>základové desky dle přílohy 5  
108,6=108,600 [A]</t>
  </si>
  <si>
    <t>21</t>
  </si>
  <si>
    <t>272365</t>
  </si>
  <si>
    <t>VÝZTUŽ ZÁKLADŮ Z OCELI 10505, B500B</t>
  </si>
  <si>
    <t>výztuž dle přílohy č.5  
11971,361/1000=11,971 [A]  
výztuž patek pro zábradlí dle přílohy E.1.7  
74,95/1000=0,075 [B]  
Celkem: A+B=12,046 [C]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</si>
  <si>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</si>
  <si>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22</t>
  </si>
  <si>
    <t>272366</t>
  </si>
  <si>
    <t>VÝZTUŽ ZÁKLADŮ Z KARI SÍTÍ</t>
  </si>
  <si>
    <t>dlažby   
v otvoru   
4,320*14,845*1,2*4,44/1000=0,342 [A]  
vlevo  
31,45*1,15*1,2*4,44/1000=0,193 [B]  
mezi křídly zleva  
4,090*4,195*1,2*4,44/1000=0,091 [C]  
vpravo   
29,125*1,15*1,2*4,44/1000=0,178 [D]  
mezi křídly zprava  
4,320*5,695*1,15*1,2*4,44/1000=0,151 [E]  
Celkem: A+B+C+D+E=0,955 [F]</t>
  </si>
  <si>
    <t>Svislé konstrukce</t>
  </si>
  <si>
    <t>23</t>
  </si>
  <si>
    <t>317325</t>
  </si>
  <si>
    <t>ŘÍMSY ZE ŽELEZOBETONU DO C30/37</t>
  </si>
  <si>
    <t>římsy dle přílohy   
0,9=0,900 [A]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</si>
  <si>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</si>
  <si>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24</t>
  </si>
  <si>
    <t>333126R</t>
  </si>
  <si>
    <t>MOSTNÍ OPĚRY A KŘÍDLA Z DÍLCŮ ŽELEZOBETON DO C50/60</t>
  </si>
  <si>
    <t>dle přílohy 6.1  
18,1=18,100 [A]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</si>
  <si>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</si>
  <si>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25</t>
  </si>
  <si>
    <t>333325</t>
  </si>
  <si>
    <t>MOSTNÍ OPĚRY A KŘÍDLA ZE ŽELEZOVÉHO BETONU DO C30/37</t>
  </si>
  <si>
    <t>dobetonávka patky   
20,4=20,400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</si>
  <si>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</si>
  <si>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26</t>
  </si>
  <si>
    <t>348173</t>
  </si>
  <si>
    <t>ZÁBRADLÍ Z DÍLCŮ KOVOVÝCH ŽÁROVĚ ZINK PONOREM S NÁTĚREM</t>
  </si>
  <si>
    <t>KG</t>
  </si>
  <si>
    <t>Skladba ONS dle D.2.1.4,  přílohy č.10 Zábradlí</t>
  </si>
  <si>
    <t>Dle přílohy D.2.1.4.7  
610=610,000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</si>
  <si>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</si>
  <si>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27</t>
  </si>
  <si>
    <t>389126R</t>
  </si>
  <si>
    <t>MOSTNÍ RÁMOVÉ KONSTR Z DÍLCŮ ŽELEZOBET DO C50/60</t>
  </si>
  <si>
    <t>dle přílohy 6.1 vč. montážních vzpěr  
NOSNÁ K-CE  
68,7=68,700 [A]</t>
  </si>
  <si>
    <t>28</t>
  </si>
  <si>
    <t>389365</t>
  </si>
  <si>
    <t>VÝZTUŽ MOSTNÍ RÁMOVÉ KONSTRUKCE Z OCELI 10505, B500B</t>
  </si>
  <si>
    <t>výztuž dle přílohy prvek B1  
7105,6/1000=7,106 [A]  
výztuž dle přílohy prvek B2 a B3  
1254,8/1000=1,255 [B]  
výztuž dle přílohy prvek B4 a B5   
995,4/1000=0,995 [C]  
výztuž dle přílohy prvek K1  
717,2/1000=0,717 [D]  
výztuž dle přílohy prvek K2  
1559,9/1000=1,560 [E]  
Celkem: A+B+C+D+E=11,633 [F]</t>
  </si>
  <si>
    <t>Vodorovné konstrukce</t>
  </si>
  <si>
    <t>29</t>
  </si>
  <si>
    <t>451312</t>
  </si>
  <si>
    <t>PODKLADNÍ A VÝPLŇOVÉ VRSTVY Z PROSTÉHO BETONU C12/15</t>
  </si>
  <si>
    <t>podkladní beton pod základ   
70,4=70,400 [A]  
podkladní beton pod izolaci za opěrami  
9,47*25,420*2=481,455 [B]  
pod dlažbou v otvoru   
2,614*25,440=66,500 [D]  
Celkem: A+B=551,855 [C]</t>
  </si>
  <si>
    <t>30</t>
  </si>
  <si>
    <t>45132A</t>
  </si>
  <si>
    <t>PODKL A VÝPLŇ VRSTVY ZE ŽELEZOBET DO C20/25</t>
  </si>
  <si>
    <t>Podkladní beton pod dlažbu na vtoku a výtoku a beton pod dlažbu v mostním otvoru. C25/30nXF3</t>
  </si>
  <si>
    <t>pod dlažbu   
v otvoru   
4,320*14,845*0,1=6,413 [A]  
vlevo  
31,45*1,15*0,1=3,617 [B]  
mezi křídly zleva  
4,090*4,195*0,1=1,716 [C]  
vpravo   
29,125*1,15*0,1=3,349 [D]  
mezi křídly zprava  
4,320*5,695*1,15*0,1=2,829 [E]  
Celkem: A+B+C+D+E=17,924 [F]</t>
  </si>
  <si>
    <t>31</t>
  </si>
  <si>
    <t>45152</t>
  </si>
  <si>
    <t>PODKLADNÍ A VÝPLŇOVÉ VRSTVY Z KAMENIVA DRCENÉHO</t>
  </si>
  <si>
    <t>Výměna podloží pod základy NK  
4,471*24,325=108,757 [A]</t>
  </si>
  <si>
    <t>položka zahrnuje dodávku předepsaného kameniva, mimostaveništní a vnitrostaveništní dopravu a jeho uložení    
není-li v zadávací dokumentaci uvedeno jinak, jedná se o nakupovaný materiál</t>
  </si>
  <si>
    <t>32</t>
  </si>
  <si>
    <t>45157</t>
  </si>
  <si>
    <t>PODKLADNÍ A VÝPLŇOVÉ VRSTVY Z KAMENIVA TĚŽENÉHO</t>
  </si>
  <si>
    <t>ochrana těsnící fólie fr ŠP 0/16  
0,578*21,655*2=25,033 [B]</t>
  </si>
  <si>
    <t>33</t>
  </si>
  <si>
    <t>465512</t>
  </si>
  <si>
    <t>DLAŽBY Z LOMOVÉHO KAMENE NA MC</t>
  </si>
  <si>
    <t>v otvoru   
4,320*14,845*0,2=12,826 [A]  
vlevo  
31,45*1,15*0,2=7,234 [B]  
mezi křídly zleva  
4,090*4,195*0,2=3,432 [C]  
vpravo   
29,125*1,15*0,2=6,699 [D]  
mezi křídly zprava  
4,320*5,695*1,15*0,2=5,659 [E]  
Celkem: A+B+C+D+E=35,850 [F]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</si>
  <si>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</si>
  <si>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Přidružená stavební výroba</t>
  </si>
  <si>
    <t>34</t>
  </si>
  <si>
    <t>702112</t>
  </si>
  <si>
    <t>KABELOVÝ ŽLAB ZEMNÍ VČETNĚ KRYTU SVĚTLÉ ŠÍŘKY PŘES 120 DO 250 MM</t>
  </si>
  <si>
    <t>nový kabelový žlab pro kabel SŽDC s.o. - SSZT UL  
38,065=38,065 [A]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</si>
  <si>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</si>
  <si>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35</t>
  </si>
  <si>
    <t>702114R</t>
  </si>
  <si>
    <t>KABELOVÝ ŽLAB ZEMNÍ VČETNĚ KRYTU - PRONÁJEM</t>
  </si>
  <si>
    <t>m/měsíc</t>
  </si>
  <si>
    <t>provizorení žlab po dobu výstavby   
38,065=38,065 [A]</t>
  </si>
  <si>
    <t>36</t>
  </si>
  <si>
    <t>702313</t>
  </si>
  <si>
    <t>ZAKRYTÍ KABELŮ VÝSTRAŽNOU FÓLIÍ ŠÍŘKY PŘES 40 CM</t>
  </si>
  <si>
    <t>38,065=38,065 [A]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</si>
  <si>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</si>
  <si>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37</t>
  </si>
  <si>
    <t>702902</t>
  </si>
  <si>
    <t>ZASYPÁNÍ KABELOVÉHO ŽLABU VRSTVOU Z PŘESÁTÉHO PÍSKU SVĚTLÉ ŠÍŘKY PŘES 120 DO 250 MM</t>
  </si>
  <si>
    <t>1. Položka obsahuje:    
 – všechny náklady na demontáž stávajícího zařízení včetně pomocných doplňujících úprav pro jeho likvidaci    
 – naložení vybouraného materiálu na dopravní prostředek    
2. Položka neobsahuje:    
 – odvoz vybouraného materiálu    
 – poplatek za likvidaci odpadů (nacení se dle SSD 0)    
3. Způsob měření:    
Měří se metr délkový.</t>
  </si>
  <si>
    <t>39</t>
  </si>
  <si>
    <t>711111</t>
  </si>
  <si>
    <t>IZOLACE BĚŽNÝCH KONSTRUKCÍ PROTI ZEMNÍ VLHKOSTI ASFALTOVÝMI NÁTĚRY</t>
  </si>
  <si>
    <t>ALP</t>
  </si>
  <si>
    <t>základy v otvoru   
2,2*23,840*2=104,896 [A]  
NK   
10,87*23,240=252,619 [B]  
5,8*21,655*2=251,198 [C]  
Celkem: A+B+C=608,713 [D]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</si>
  <si>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</si>
  <si>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40</t>
  </si>
  <si>
    <t>711131</t>
  </si>
  <si>
    <t>IZOLACE BĚŽNÝCH KONSTRUKCÍ PROTI VOLNĚ STÉKAJÍCÍ VODĚ ASFALTOVÝMI NÁTĚRY</t>
  </si>
  <si>
    <t>ALN</t>
  </si>
  <si>
    <t>základy v otvoru dvounásobný  
2,2*23,840*2*2=209,792 [A]</t>
  </si>
  <si>
    <t>41</t>
  </si>
  <si>
    <t>711412</t>
  </si>
  <si>
    <t>IZOLACE MOSTOVEK CELOPLOŠNÁ ASFALTOVÝMI PÁSY</t>
  </si>
  <si>
    <t>NK   
10,87*23,240=252,619 [A]  
k odvodnění přesah   
(0,3+0,845)*23,240*2=53,220 [B]  
u říms včetně lišt   
0,3*3,775*2=2,265 [C]  
za opěrami   
5,8*21,655*2=251,198 [D]  
Celkem: A+B+C+D=559,302 [E]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</si>
  <si>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</si>
  <si>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42</t>
  </si>
  <si>
    <t>711442</t>
  </si>
  <si>
    <t>IZOLACE MOSTOVEK CELOPLOŠNÁ ASFALTOVÝMI PÁSY S PEČETÍCÍ VRSTVOU</t>
  </si>
  <si>
    <t>PŘÍPRAVNÁ VRSTVA PENETRAČNĚ ADHEZNÍ NÁTĚR NA BÁZI NÍZKOVISKÓZNÍCH PRYSKYŘIC  
2,77*23,840*2=132,074 [A]  
Celkem: A=132,074 [B]</t>
  </si>
  <si>
    <t>43</t>
  </si>
  <si>
    <t>711509</t>
  </si>
  <si>
    <t>OCHRANA IZOLACE NA POVRCHU TEXTILIÍ</t>
  </si>
  <si>
    <t>NK   
10,87*23,240=252,619 [A]  
k odvodnění přesah   
(0,3+0,845)*23,240*2=53,220 [B]  
u říms včetně lišt   
0,3*3,775*2=2,265 [C]  
za opěrami   
5,8*21,655*2=251,198 [D]  
základy na izolaci (úprava na mladý beton)    
2,77*23,840*2=132,074 [E]  
Celkem: A+B+C+D+E=691,376 [F]</t>
  </si>
  <si>
    <t>položka zahrnuje:    
- dodání  předepsaného ochranného materiálu    
- zřízení ochrany izolace</t>
  </si>
  <si>
    <t>44</t>
  </si>
  <si>
    <t>747211</t>
  </si>
  <si>
    <t>CELKOVÁ PROHLÍDKA, ZKOUŠENÍ, MĚŘENÍ A VYHOTOVENÍ VÝCHOZÍ REVIZNÍ ZPRÁVY, PRO OBJEM IN DO 100 TIS. KČ</t>
  </si>
  <si>
    <t>1=1,000 [A]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</si>
  <si>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</si>
  <si>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48</t>
  </si>
  <si>
    <t>R709531</t>
  </si>
  <si>
    <t>PODPŮRNÉ A POMOCNÉ KONSTRUKCE OCELOVÉ PRO UCHYCENÍ KABELOVÉHO ŽLABU ZEMNÍHO VE SVAHU BEZ POVRCHOVÉ ÚPRAVY</t>
  </si>
  <si>
    <t>[bez vazby na CS]</t>
  </si>
  <si>
    <t>Provizorní vyvěšení kabelového vedení pomocí nosného lana v délkce 28 m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</si>
  <si>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Udává se počet kusů kompletní konstrukce nebo práce.</t>
  </si>
  <si>
    <t>49</t>
  </si>
  <si>
    <t>R75H111</t>
  </si>
  <si>
    <t>STOŽÁR (SLOUP) DŘEVĚNÝ JEDNODUCHÝ PATKOVANÝ</t>
  </si>
  <si>
    <t>Provizorní vyvěšení kabelového vedení pomocí nosného lana. 2 ks provizorních podpěrnách sloupků, montáž včetně demontáže.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</si>
  <si>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</si>
  <si>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Potrubí</t>
  </si>
  <si>
    <t>45</t>
  </si>
  <si>
    <t>875332</t>
  </si>
  <si>
    <t>POTRUBÍ DREN Z TRUB PLAST DN DO 150MM DĚROVANÝCH</t>
  </si>
  <si>
    <t>Potrubí HDPE   
21,995*2=43,990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</si>
  <si>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</si>
  <si>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46</t>
  </si>
  <si>
    <t>875342</t>
  </si>
  <si>
    <t>POTRUBÍ DREN Z TRUB PLAST DN DO 200MM DĚROVANÝCH</t>
  </si>
  <si>
    <t>pod podkladní beton základové konstrukce    
24,265=24,265 [A]</t>
  </si>
  <si>
    <t>47</t>
  </si>
  <si>
    <t>966137</t>
  </si>
  <si>
    <t>BOURÁNÍ KONSTRUKCÍ Z KAMENE NA MC S ODVOZEM DO 16KM</t>
  </si>
  <si>
    <t>Bourání stávajícího mostu   
plocha z podélneho řezu klenba a opěry včetně jejích základů   
(8,42+8,34+3,3)*12,065=242,024 [A]  
odpočet ponechaných částí   
2,21*12,065*-1=-26,664 [B]  
římsa průčelí vpravo   
0,76*7,255=5,514 [C]  
7,65*1,2=9,180 [D]  
římsa průčelí vlevo    
0,075*7,665=0,575 [E]  
7,86*1,2=9,432 [F]  
křídla včetně základu vpravo   
18,73*1,3=24,349 [G]  
9,29*2,0=18,580 [H]  
křídla včetně základu vlevo  
18,65*1,3=24,245 [I]  
9,39*2,0=18,780 [J]  
Celkem: A+B+C+D+E+F+G+H+I+J=326,015 [K]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</si>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</sst>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</f>
      </c>
    </row>
    <row r="7" spans="2:3" ht="12.75" customHeight="1">
      <c r="B7" s="8" t="s">
        <v>7</v>
      </c>
      <c s="10">
        <f>0+E10+E12+E14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98-98'!K8+'SO 98-98'!M8</f>
      </c>
      <c s="14">
        <f>C11*0.21</f>
      </c>
      <c s="14">
        <f>C11+D11</f>
      </c>
      <c s="13">
        <f>'SO 98-98'!T7</f>
      </c>
    </row>
    <row r="12" spans="1:6" ht="12.75">
      <c r="A12" s="11" t="s">
        <v>80</v>
      </c>
      <c s="12" t="s">
        <v>81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82</v>
      </c>
      <c s="12" t="s">
        <v>81</v>
      </c>
      <c s="14">
        <f>'SO 02'!K8+'SO 02'!M8</f>
      </c>
      <c s="14">
        <f>C13*0.21</f>
      </c>
      <c s="14">
        <f>C13+D13</f>
      </c>
      <c s="13">
        <f>'SO 02'!T7</f>
      </c>
    </row>
    <row r="14" spans="1:6" ht="12.75">
      <c r="A14" s="11" t="s">
        <v>142</v>
      </c>
      <c s="12" t="s">
        <v>143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144</v>
      </c>
      <c s="12" t="s">
        <v>145</v>
      </c>
      <c s="14">
        <f>'SO 01'!K8+'SO 01'!M8</f>
      </c>
      <c s="14">
        <f>C15*0.21</f>
      </c>
      <c s="14">
        <f>C15+D15</f>
      </c>
      <c s="13">
        <f>'SO 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89.2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63</v>
      </c>
    </row>
    <row r="16" spans="1:5" ht="12.75">
      <c r="A16" s="35" t="s">
        <v>57</v>
      </c>
      <c r="E16" s="40" t="s">
        <v>58</v>
      </c>
    </row>
    <row r="17" spans="1:5" ht="102">
      <c r="A17" t="s">
        <v>59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51</v>
      </c>
      <c s="6" t="s">
        <v>66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67</v>
      </c>
    </row>
    <row r="20" spans="1:5" ht="12.75">
      <c r="A20" s="35" t="s">
        <v>57</v>
      </c>
      <c r="E20" s="40" t="s">
        <v>58</v>
      </c>
    </row>
    <row r="21" spans="1:5" ht="38.25">
      <c r="A21" t="s">
        <v>59</v>
      </c>
      <c r="E21" s="39" t="s">
        <v>68</v>
      </c>
    </row>
    <row r="22" spans="1:13" ht="12.75">
      <c r="A22" t="s">
        <v>46</v>
      </c>
      <c r="C22" s="31" t="s">
        <v>27</v>
      </c>
      <c r="E22" s="33" t="s">
        <v>69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70</v>
      </c>
      <c s="34" t="s">
        <v>71</v>
      </c>
      <c s="35" t="s">
        <v>51</v>
      </c>
      <c s="6" t="s">
        <v>72</v>
      </c>
      <c s="36" t="s">
        <v>53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73</v>
      </c>
    </row>
    <row r="25" spans="1:5" ht="12.75">
      <c r="A25" s="35" t="s">
        <v>57</v>
      </c>
      <c r="E25" s="40" t="s">
        <v>58</v>
      </c>
    </row>
    <row r="26" spans="1:5" ht="89.25">
      <c r="A26" t="s">
        <v>59</v>
      </c>
      <c r="E26" s="39" t="s">
        <v>74</v>
      </c>
    </row>
    <row r="27" spans="1:16" ht="12.75">
      <c r="A27" t="s">
        <v>49</v>
      </c>
      <c s="34" t="s">
        <v>75</v>
      </c>
      <c s="34" t="s">
        <v>76</v>
      </c>
      <c s="35" t="s">
        <v>51</v>
      </c>
      <c s="6" t="s">
        <v>77</v>
      </c>
      <c s="36" t="s">
        <v>53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78</v>
      </c>
    </row>
    <row r="29" spans="1:5" ht="12.75">
      <c r="A29" s="35" t="s">
        <v>57</v>
      </c>
      <c r="E29" s="40" t="s">
        <v>58</v>
      </c>
    </row>
    <row r="30" spans="1:5" ht="76.5">
      <c r="A30" t="s">
        <v>59</v>
      </c>
      <c r="E30" s="39" t="s">
        <v>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</v>
      </c>
      <c r="E4" s="26" t="s">
        <v>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COUNTIFS(L8:L51,"=0",A8:A51,"P")+COUNTIFS(L8:L51,"",A8:A51,"P")+SUM(Q8:Q51)</f>
      </c>
    </row>
    <row r="8" spans="1:13" ht="12.75">
      <c r="A8" t="s">
        <v>44</v>
      </c>
      <c r="C8" s="28" t="s">
        <v>83</v>
      </c>
      <c r="E8" s="30" t="s">
        <v>81</v>
      </c>
      <c r="J8" s="29">
        <f>0+J9+J42</f>
      </c>
      <c s="29">
        <f>0+K9+K42</f>
      </c>
      <c s="29">
        <f>0+L9+L42</f>
      </c>
      <c s="29">
        <f>0+M9+M42</f>
      </c>
    </row>
    <row r="9" spans="1:13" ht="12.75">
      <c r="A9" t="s">
        <v>46</v>
      </c>
      <c r="C9" s="31" t="s">
        <v>75</v>
      </c>
      <c r="E9" s="33" t="s">
        <v>84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85</v>
      </c>
      <c s="35" t="s">
        <v>51</v>
      </c>
      <c s="6" t="s">
        <v>86</v>
      </c>
      <c s="36" t="s">
        <v>87</v>
      </c>
      <c s="37">
        <v>209.92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88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89</v>
      </c>
    </row>
    <row r="13" spans="1:5" ht="178.5">
      <c r="A13" t="s">
        <v>59</v>
      </c>
      <c r="E13" s="39" t="s">
        <v>90</v>
      </c>
    </row>
    <row r="14" spans="1:16" ht="12.75">
      <c r="A14" t="s">
        <v>49</v>
      </c>
      <c s="34" t="s">
        <v>27</v>
      </c>
      <c s="34" t="s">
        <v>91</v>
      </c>
      <c s="35" t="s">
        <v>51</v>
      </c>
      <c s="6" t="s">
        <v>92</v>
      </c>
      <c s="36" t="s">
        <v>93</v>
      </c>
      <c s="37">
        <v>89.974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88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38.25">
      <c r="A16" s="35" t="s">
        <v>57</v>
      </c>
      <c r="E16" s="40" t="s">
        <v>94</v>
      </c>
    </row>
    <row r="17" spans="1:5" ht="89.25">
      <c r="A17" t="s">
        <v>59</v>
      </c>
      <c r="E17" s="39" t="s">
        <v>95</v>
      </c>
    </row>
    <row r="18" spans="1:16" ht="12.75">
      <c r="A18" t="s">
        <v>49</v>
      </c>
      <c s="34" t="s">
        <v>26</v>
      </c>
      <c s="34" t="s">
        <v>96</v>
      </c>
      <c s="35" t="s">
        <v>51</v>
      </c>
      <c s="6" t="s">
        <v>97</v>
      </c>
      <c s="36" t="s">
        <v>93</v>
      </c>
      <c s="37">
        <v>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88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38.25">
      <c r="A20" s="35" t="s">
        <v>57</v>
      </c>
      <c r="E20" s="40" t="s">
        <v>98</v>
      </c>
    </row>
    <row r="21" spans="1:5" ht="89.25">
      <c r="A21" t="s">
        <v>59</v>
      </c>
      <c r="E21" s="39" t="s">
        <v>95</v>
      </c>
    </row>
    <row r="22" spans="1:16" ht="25.5">
      <c r="A22" t="s">
        <v>49</v>
      </c>
      <c s="34" t="s">
        <v>70</v>
      </c>
      <c s="34" t="s">
        <v>99</v>
      </c>
      <c s="35" t="s">
        <v>51</v>
      </c>
      <c s="6" t="s">
        <v>100</v>
      </c>
      <c s="36" t="s">
        <v>101</v>
      </c>
      <c s="37">
        <v>25.6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88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25.5">
      <c r="A24" s="35" t="s">
        <v>57</v>
      </c>
      <c r="E24" s="40" t="s">
        <v>102</v>
      </c>
    </row>
    <row r="25" spans="1:5" ht="331.5">
      <c r="A25" t="s">
        <v>59</v>
      </c>
      <c r="E25" s="39" t="s">
        <v>103</v>
      </c>
    </row>
    <row r="26" spans="1:16" ht="25.5">
      <c r="A26" t="s">
        <v>49</v>
      </c>
      <c s="34" t="s">
        <v>75</v>
      </c>
      <c s="34" t="s">
        <v>104</v>
      </c>
      <c s="35" t="s">
        <v>51</v>
      </c>
      <c s="6" t="s">
        <v>105</v>
      </c>
      <c s="36" t="s">
        <v>101</v>
      </c>
      <c s="37">
        <v>143.64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88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25.5">
      <c r="A28" s="35" t="s">
        <v>57</v>
      </c>
      <c r="E28" s="40" t="s">
        <v>106</v>
      </c>
    </row>
    <row r="29" spans="1:5" ht="114.75">
      <c r="A29" t="s">
        <v>59</v>
      </c>
      <c r="E29" s="39" t="s">
        <v>107</v>
      </c>
    </row>
    <row r="30" spans="1:16" ht="25.5">
      <c r="A30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101</v>
      </c>
      <c s="37">
        <v>287.28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88</v>
      </c>
      <c>
        <f>(M30*21)/100</f>
      </c>
      <c t="s">
        <v>27</v>
      </c>
    </row>
    <row r="31" spans="1:5" ht="12.75">
      <c r="A31" s="35" t="s">
        <v>55</v>
      </c>
      <c r="E31" s="39" t="s">
        <v>111</v>
      </c>
    </row>
    <row r="32" spans="1:5" ht="25.5">
      <c r="A32" s="35" t="s">
        <v>57</v>
      </c>
      <c r="E32" s="40" t="s">
        <v>112</v>
      </c>
    </row>
    <row r="33" spans="1:5" ht="102">
      <c r="A33" t="s">
        <v>59</v>
      </c>
      <c r="E33" s="39" t="s">
        <v>113</v>
      </c>
    </row>
    <row r="34" spans="1:16" ht="12.75">
      <c r="A34" t="s">
        <v>49</v>
      </c>
      <c s="34" t="s">
        <v>114</v>
      </c>
      <c s="34" t="s">
        <v>115</v>
      </c>
      <c s="35" t="s">
        <v>51</v>
      </c>
      <c s="6" t="s">
        <v>116</v>
      </c>
      <c s="36" t="s">
        <v>117</v>
      </c>
      <c s="37">
        <v>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88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118</v>
      </c>
    </row>
    <row r="37" spans="1:5" ht="255">
      <c r="A37" t="s">
        <v>59</v>
      </c>
      <c r="E37" s="39" t="s">
        <v>119</v>
      </c>
    </row>
    <row r="38" spans="1:16" ht="25.5">
      <c r="A38" t="s">
        <v>49</v>
      </c>
      <c s="34" t="s">
        <v>120</v>
      </c>
      <c s="34" t="s">
        <v>121</v>
      </c>
      <c s="35" t="s">
        <v>51</v>
      </c>
      <c s="6" t="s">
        <v>122</v>
      </c>
      <c s="36" t="s">
        <v>101</v>
      </c>
      <c s="37">
        <v>143.64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88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25.5">
      <c r="A40" s="35" t="s">
        <v>57</v>
      </c>
      <c r="E40" s="40" t="s">
        <v>106</v>
      </c>
    </row>
    <row r="41" spans="1:5" ht="178.5">
      <c r="A41" t="s">
        <v>59</v>
      </c>
      <c r="E41" s="39" t="s">
        <v>123</v>
      </c>
    </row>
    <row r="42" spans="1:13" ht="12.75">
      <c r="A42" t="s">
        <v>46</v>
      </c>
      <c r="C42" s="31" t="s">
        <v>124</v>
      </c>
      <c r="E42" s="33" t="s">
        <v>125</v>
      </c>
      <c r="J42" s="32">
        <f>0</f>
      </c>
      <c s="32">
        <f>0</f>
      </c>
      <c s="32">
        <f>0+L43+L47+L51</f>
      </c>
      <c s="32">
        <f>0+M43+M47+M51</f>
      </c>
    </row>
    <row r="43" spans="1:16" ht="12.75">
      <c r="A43" t="s">
        <v>49</v>
      </c>
      <c s="34" t="s">
        <v>124</v>
      </c>
      <c s="34" t="s">
        <v>126</v>
      </c>
      <c s="35" t="s">
        <v>51</v>
      </c>
      <c s="6" t="s">
        <v>127</v>
      </c>
      <c s="36" t="s">
        <v>93</v>
      </c>
      <c s="37">
        <v>23.808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88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38.25">
      <c r="A45" s="35" t="s">
        <v>57</v>
      </c>
      <c r="E45" s="40" t="s">
        <v>128</v>
      </c>
    </row>
    <row r="46" spans="1:5" ht="140.25">
      <c r="A46" t="s">
        <v>59</v>
      </c>
      <c r="E46" s="39" t="s">
        <v>129</v>
      </c>
    </row>
    <row r="47" spans="1:16" ht="25.5">
      <c r="A47" t="s">
        <v>49</v>
      </c>
      <c s="34" t="s">
        <v>130</v>
      </c>
      <c s="34" t="s">
        <v>131</v>
      </c>
      <c s="35" t="s">
        <v>51</v>
      </c>
      <c s="6" t="s">
        <v>132</v>
      </c>
      <c s="36" t="s">
        <v>133</v>
      </c>
      <c s="37">
        <v>714.24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88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57</v>
      </c>
      <c r="E49" s="40" t="s">
        <v>134</v>
      </c>
    </row>
    <row r="50" spans="1:5" ht="127.5">
      <c r="A50" t="s">
        <v>59</v>
      </c>
      <c r="E50" s="39" t="s">
        <v>135</v>
      </c>
    </row>
    <row r="51" spans="1:16" ht="12.75">
      <c r="A51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101</v>
      </c>
      <c s="37">
        <v>25.6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139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140</v>
      </c>
    </row>
    <row r="54" spans="1:5" ht="204">
      <c r="A54" t="s">
        <v>59</v>
      </c>
      <c r="E54" s="39" t="s">
        <v>141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142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142</v>
      </c>
      <c r="E4" s="26" t="s">
        <v>143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COUNTIFS(L8:L205,"=0",A8:A205,"P")+COUNTIFS(L8:L205,"",A8:A205,"P")+SUM(Q8:Q205)</f>
      </c>
    </row>
    <row r="8" spans="1:13" ht="12.75">
      <c r="A8" t="s">
        <v>44</v>
      </c>
      <c r="C8" s="28" t="s">
        <v>146</v>
      </c>
      <c r="E8" s="30" t="s">
        <v>145</v>
      </c>
      <c r="J8" s="29">
        <f>0+J9+J30+J83+J100+J125+J146+J195+J204</f>
      </c>
      <c s="29">
        <f>0+K9+K30+K83+K100+K125+K146+K195+K204</f>
      </c>
      <c s="29">
        <f>0+L9+L30+L83+L100+L125+L146+L195+L204</f>
      </c>
      <c s="29">
        <f>0+M9+M30+M83+M100+M125+M146+M195+M204</f>
      </c>
    </row>
    <row r="9" spans="1:13" ht="12.75">
      <c r="A9" t="s">
        <v>46</v>
      </c>
      <c r="C9" s="31" t="s">
        <v>147</v>
      </c>
      <c r="E9" s="33" t="s">
        <v>148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47</v>
      </c>
      <c s="34" t="s">
        <v>149</v>
      </c>
      <c s="35" t="s">
        <v>51</v>
      </c>
      <c s="6" t="s">
        <v>150</v>
      </c>
      <c s="36" t="s">
        <v>151</v>
      </c>
      <c s="37">
        <v>4099.442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88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63.75">
      <c r="A12" s="35" t="s">
        <v>57</v>
      </c>
      <c r="E12" s="40" t="s">
        <v>152</v>
      </c>
    </row>
    <row r="13" spans="1:5" ht="140.25">
      <c r="A13" t="s">
        <v>59</v>
      </c>
      <c r="E13" s="39" t="s">
        <v>153</v>
      </c>
    </row>
    <row r="14" spans="1:16" ht="25.5">
      <c r="A14" t="s">
        <v>49</v>
      </c>
      <c s="34" t="s">
        <v>27</v>
      </c>
      <c s="34" t="s">
        <v>154</v>
      </c>
      <c s="35" t="s">
        <v>51</v>
      </c>
      <c s="6" t="s">
        <v>155</v>
      </c>
      <c s="36" t="s">
        <v>151</v>
      </c>
      <c s="37">
        <v>843.202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88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63.75">
      <c r="A16" s="35" t="s">
        <v>57</v>
      </c>
      <c r="E16" s="40" t="s">
        <v>156</v>
      </c>
    </row>
    <row r="17" spans="1:5" ht="140.25">
      <c r="A17" t="s">
        <v>59</v>
      </c>
      <c r="E17" s="39" t="s">
        <v>153</v>
      </c>
    </row>
    <row r="18" spans="1:16" ht="12.75">
      <c r="A18" t="s">
        <v>49</v>
      </c>
      <c s="34" t="s">
        <v>26</v>
      </c>
      <c s="34" t="s">
        <v>157</v>
      </c>
      <c s="35" t="s">
        <v>51</v>
      </c>
      <c s="6" t="s">
        <v>158</v>
      </c>
      <c s="36" t="s">
        <v>87</v>
      </c>
      <c s="37">
        <v>825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88</v>
      </c>
      <c>
        <f>(M18*21)/100</f>
      </c>
      <c t="s">
        <v>27</v>
      </c>
    </row>
    <row r="19" spans="1:5" ht="38.25">
      <c r="A19" s="35" t="s">
        <v>55</v>
      </c>
      <c r="E19" s="39" t="s">
        <v>159</v>
      </c>
    </row>
    <row r="20" spans="1:5" ht="63.75">
      <c r="A20" s="35" t="s">
        <v>57</v>
      </c>
      <c r="E20" s="40" t="s">
        <v>160</v>
      </c>
    </row>
    <row r="21" spans="1:5" ht="12.75">
      <c r="A21" t="s">
        <v>59</v>
      </c>
      <c r="E21" s="39" t="s">
        <v>161</v>
      </c>
    </row>
    <row r="22" spans="1:16" ht="12.75">
      <c r="A22" t="s">
        <v>49</v>
      </c>
      <c s="34" t="s">
        <v>70</v>
      </c>
      <c s="34" t="s">
        <v>162</v>
      </c>
      <c s="35" t="s">
        <v>51</v>
      </c>
      <c s="6" t="s">
        <v>163</v>
      </c>
      <c s="36" t="s">
        <v>87</v>
      </c>
      <c s="37">
        <v>825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88</v>
      </c>
      <c>
        <f>(M22*21)/100</f>
      </c>
      <c t="s">
        <v>27</v>
      </c>
    </row>
    <row r="23" spans="1:5" ht="38.25">
      <c r="A23" s="35" t="s">
        <v>55</v>
      </c>
      <c r="E23" s="39" t="s">
        <v>159</v>
      </c>
    </row>
    <row r="24" spans="1:5" ht="63.75">
      <c r="A24" s="35" t="s">
        <v>57</v>
      </c>
      <c r="E24" s="40" t="s">
        <v>160</v>
      </c>
    </row>
    <row r="25" spans="1:5" ht="12.75">
      <c r="A25" t="s">
        <v>59</v>
      </c>
      <c r="E25" s="39" t="s">
        <v>161</v>
      </c>
    </row>
    <row r="26" spans="1:16" ht="12.75">
      <c r="A26" t="s">
        <v>49</v>
      </c>
      <c s="34" t="s">
        <v>75</v>
      </c>
      <c s="34" t="s">
        <v>164</v>
      </c>
      <c s="35" t="s">
        <v>51</v>
      </c>
      <c s="6" t="s">
        <v>165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88</v>
      </c>
      <c>
        <f>(M26*21)/100</f>
      </c>
      <c t="s">
        <v>27</v>
      </c>
    </row>
    <row r="27" spans="1:5" ht="38.25">
      <c r="A27" s="35" t="s">
        <v>55</v>
      </c>
      <c r="E27" s="39" t="s">
        <v>166</v>
      </c>
    </row>
    <row r="28" spans="1:5" ht="12.75">
      <c r="A28" s="35" t="s">
        <v>57</v>
      </c>
      <c r="E28" s="40" t="s">
        <v>51</v>
      </c>
    </row>
    <row r="29" spans="1:5" ht="12.75">
      <c r="A29" t="s">
        <v>59</v>
      </c>
      <c r="E29" s="39" t="s">
        <v>167</v>
      </c>
    </row>
    <row r="30" spans="1:13" ht="12.75">
      <c r="A30" t="s">
        <v>46</v>
      </c>
      <c r="C30" s="31" t="s">
        <v>47</v>
      </c>
      <c r="E30" s="33" t="s">
        <v>168</v>
      </c>
      <c r="J30" s="32">
        <f>0</f>
      </c>
      <c s="32">
        <f>0</f>
      </c>
      <c s="32">
        <f>0+L31+L35+L39+L43+L47+L51+L55+L59+L63+L67+L71+L75+L79</f>
      </c>
      <c s="32">
        <f>0+M31+M35+M39+M43+M47+M51+M55+M59+M63+M67+M71+M75+M79</f>
      </c>
    </row>
    <row r="31" spans="1:16" ht="12.75">
      <c r="A31" t="s">
        <v>49</v>
      </c>
      <c s="34" t="s">
        <v>108</v>
      </c>
      <c s="34" t="s">
        <v>169</v>
      </c>
      <c s="35" t="s">
        <v>51</v>
      </c>
      <c s="6" t="s">
        <v>170</v>
      </c>
      <c s="36" t="s">
        <v>87</v>
      </c>
      <c s="37">
        <v>835.557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88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63.75">
      <c r="A33" s="35" t="s">
        <v>57</v>
      </c>
      <c r="E33" s="40" t="s">
        <v>171</v>
      </c>
    </row>
    <row r="34" spans="1:5" ht="38.25">
      <c r="A34" t="s">
        <v>59</v>
      </c>
      <c r="E34" s="39" t="s">
        <v>172</v>
      </c>
    </row>
    <row r="35" spans="1:16" ht="12.75">
      <c r="A35" t="s">
        <v>49</v>
      </c>
      <c s="34" t="s">
        <v>114</v>
      </c>
      <c s="34" t="s">
        <v>173</v>
      </c>
      <c s="35" t="s">
        <v>51</v>
      </c>
      <c s="6" t="s">
        <v>174</v>
      </c>
      <c s="36" t="s">
        <v>93</v>
      </c>
      <c s="37">
        <v>11.266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88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25.5">
      <c r="A37" s="35" t="s">
        <v>57</v>
      </c>
      <c r="E37" s="40" t="s">
        <v>175</v>
      </c>
    </row>
    <row r="38" spans="1:5" ht="76.5">
      <c r="A38" t="s">
        <v>59</v>
      </c>
      <c r="E38" s="39" t="s">
        <v>176</v>
      </c>
    </row>
    <row r="39" spans="1:16" ht="12.75">
      <c r="A39" t="s">
        <v>49</v>
      </c>
      <c s="34" t="s">
        <v>120</v>
      </c>
      <c s="34" t="s">
        <v>177</v>
      </c>
      <c s="35" t="s">
        <v>51</v>
      </c>
      <c s="6" t="s">
        <v>178</v>
      </c>
      <c s="36" t="s">
        <v>101</v>
      </c>
      <c s="37">
        <v>52.71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88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25.5">
      <c r="A41" s="35" t="s">
        <v>57</v>
      </c>
      <c r="E41" s="40" t="s">
        <v>179</v>
      </c>
    </row>
    <row r="42" spans="1:5" ht="38.25">
      <c r="A42" t="s">
        <v>59</v>
      </c>
      <c r="E42" s="39" t="s">
        <v>180</v>
      </c>
    </row>
    <row r="43" spans="1:16" ht="12.75">
      <c r="A43" t="s">
        <v>49</v>
      </c>
      <c s="34" t="s">
        <v>124</v>
      </c>
      <c s="34" t="s">
        <v>181</v>
      </c>
      <c s="35" t="s">
        <v>51</v>
      </c>
      <c s="6" t="s">
        <v>182</v>
      </c>
      <c s="36" t="s">
        <v>93</v>
      </c>
      <c s="37">
        <v>125.334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88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76.5">
      <c r="A45" s="35" t="s">
        <v>57</v>
      </c>
      <c r="E45" s="40" t="s">
        <v>183</v>
      </c>
    </row>
    <row r="46" spans="1:5" ht="38.25">
      <c r="A46" t="s">
        <v>59</v>
      </c>
      <c r="E46" s="39" t="s">
        <v>184</v>
      </c>
    </row>
    <row r="47" spans="1:16" ht="12.75">
      <c r="A47" t="s">
        <v>49</v>
      </c>
      <c s="34" t="s">
        <v>130</v>
      </c>
      <c s="34" t="s">
        <v>185</v>
      </c>
      <c s="35" t="s">
        <v>51</v>
      </c>
      <c s="6" t="s">
        <v>186</v>
      </c>
      <c s="36" t="s">
        <v>93</v>
      </c>
      <c s="37">
        <v>2004.043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88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114.75">
      <c r="A49" s="35" t="s">
        <v>57</v>
      </c>
      <c r="E49" s="40" t="s">
        <v>187</v>
      </c>
    </row>
    <row r="50" spans="1:5" ht="369.75">
      <c r="A50" t="s">
        <v>59</v>
      </c>
      <c r="E50" s="39" t="s">
        <v>188</v>
      </c>
    </row>
    <row r="51" spans="1:16" ht="12.75">
      <c r="A51" t="s">
        <v>49</v>
      </c>
      <c s="34" t="s">
        <v>136</v>
      </c>
      <c s="34" t="s">
        <v>189</v>
      </c>
      <c s="35" t="s">
        <v>51</v>
      </c>
      <c s="6" t="s">
        <v>190</v>
      </c>
      <c s="36" t="s">
        <v>93</v>
      </c>
      <c s="37">
        <v>125.334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88</v>
      </c>
      <c>
        <f>(M51*21)/100</f>
      </c>
      <c t="s">
        <v>27</v>
      </c>
    </row>
    <row r="52" spans="1:5" ht="12.75">
      <c r="A52" s="35" t="s">
        <v>55</v>
      </c>
      <c r="E52" s="39" t="s">
        <v>191</v>
      </c>
    </row>
    <row r="53" spans="1:5" ht="76.5">
      <c r="A53" s="35" t="s">
        <v>57</v>
      </c>
      <c r="E53" s="40" t="s">
        <v>192</v>
      </c>
    </row>
    <row r="54" spans="1:5" ht="306">
      <c r="A54" t="s">
        <v>59</v>
      </c>
      <c r="E54" s="39" t="s">
        <v>193</v>
      </c>
    </row>
    <row r="55" spans="1:16" ht="12.75">
      <c r="A55" t="s">
        <v>49</v>
      </c>
      <c s="34" t="s">
        <v>194</v>
      </c>
      <c s="34" t="s">
        <v>195</v>
      </c>
      <c s="35" t="s">
        <v>51</v>
      </c>
      <c s="6" t="s">
        <v>196</v>
      </c>
      <c s="36" t="s">
        <v>93</v>
      </c>
      <c s="37">
        <v>45.678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88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25.5">
      <c r="A57" s="35" t="s">
        <v>57</v>
      </c>
      <c r="E57" s="40" t="s">
        <v>197</v>
      </c>
    </row>
    <row r="58" spans="1:5" ht="318.75">
      <c r="A58" t="s">
        <v>59</v>
      </c>
      <c r="E58" s="39" t="s">
        <v>198</v>
      </c>
    </row>
    <row r="59" spans="1:16" ht="12.75">
      <c r="A59" t="s">
        <v>49</v>
      </c>
      <c s="34" t="s">
        <v>199</v>
      </c>
      <c s="34" t="s">
        <v>200</v>
      </c>
      <c s="35" t="s">
        <v>51</v>
      </c>
      <c s="6" t="s">
        <v>201</v>
      </c>
      <c s="36" t="s">
        <v>93</v>
      </c>
      <c s="37">
        <v>2049.721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88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38.25">
      <c r="A61" s="35" t="s">
        <v>57</v>
      </c>
      <c r="E61" s="40" t="s">
        <v>202</v>
      </c>
    </row>
    <row r="62" spans="1:5" ht="191.25">
      <c r="A62" t="s">
        <v>59</v>
      </c>
      <c r="E62" s="39" t="s">
        <v>203</v>
      </c>
    </row>
    <row r="63" spans="1:16" ht="12.75">
      <c r="A63" t="s">
        <v>49</v>
      </c>
      <c s="34" t="s">
        <v>204</v>
      </c>
      <c s="34" t="s">
        <v>205</v>
      </c>
      <c s="35" t="s">
        <v>51</v>
      </c>
      <c s="6" t="s">
        <v>206</v>
      </c>
      <c s="36" t="s">
        <v>93</v>
      </c>
      <c s="37">
        <v>1097.574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88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38.25">
      <c r="A65" s="35" t="s">
        <v>57</v>
      </c>
      <c r="E65" s="40" t="s">
        <v>207</v>
      </c>
    </row>
    <row r="66" spans="1:5" ht="229.5">
      <c r="A66" t="s">
        <v>59</v>
      </c>
      <c r="E66" s="39" t="s">
        <v>208</v>
      </c>
    </row>
    <row r="67" spans="1:16" ht="12.75">
      <c r="A67" t="s">
        <v>49</v>
      </c>
      <c s="34" t="s">
        <v>209</v>
      </c>
      <c s="34" t="s">
        <v>210</v>
      </c>
      <c s="35" t="s">
        <v>51</v>
      </c>
      <c s="6" t="s">
        <v>211</v>
      </c>
      <c s="36" t="s">
        <v>93</v>
      </c>
      <c s="37">
        <v>106.94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88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63.75">
      <c r="A69" s="35" t="s">
        <v>57</v>
      </c>
      <c r="E69" s="40" t="s">
        <v>212</v>
      </c>
    </row>
    <row r="70" spans="1:5" ht="293.25">
      <c r="A70" t="s">
        <v>59</v>
      </c>
      <c r="E70" s="39" t="s">
        <v>213</v>
      </c>
    </row>
    <row r="71" spans="1:16" ht="12.75">
      <c r="A71" t="s">
        <v>49</v>
      </c>
      <c s="34" t="s">
        <v>214</v>
      </c>
      <c s="34" t="s">
        <v>215</v>
      </c>
      <c s="35" t="s">
        <v>51</v>
      </c>
      <c s="6" t="s">
        <v>216</v>
      </c>
      <c s="36" t="s">
        <v>87</v>
      </c>
      <c s="37">
        <v>835.557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88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63.75">
      <c r="A73" s="35" t="s">
        <v>57</v>
      </c>
      <c r="E73" s="40" t="s">
        <v>171</v>
      </c>
    </row>
    <row r="74" spans="1:5" ht="38.25">
      <c r="A74" t="s">
        <v>59</v>
      </c>
      <c r="E74" s="39" t="s">
        <v>217</v>
      </c>
    </row>
    <row r="75" spans="1:16" ht="12.75">
      <c r="A75" t="s">
        <v>49</v>
      </c>
      <c s="34" t="s">
        <v>218</v>
      </c>
      <c s="34" t="s">
        <v>219</v>
      </c>
      <c s="35" t="s">
        <v>51</v>
      </c>
      <c s="6" t="s">
        <v>220</v>
      </c>
      <c s="36" t="s">
        <v>87</v>
      </c>
      <c s="37">
        <v>835.557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88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63.75">
      <c r="A77" s="35" t="s">
        <v>57</v>
      </c>
      <c r="E77" s="40" t="s">
        <v>171</v>
      </c>
    </row>
    <row r="78" spans="1:5" ht="25.5">
      <c r="A78" t="s">
        <v>59</v>
      </c>
      <c r="E78" s="39" t="s">
        <v>221</v>
      </c>
    </row>
    <row r="79" spans="1:16" ht="12.75">
      <c r="A79" t="s">
        <v>49</v>
      </c>
      <c s="34" t="s">
        <v>222</v>
      </c>
      <c s="34" t="s">
        <v>223</v>
      </c>
      <c s="35" t="s">
        <v>51</v>
      </c>
      <c s="6" t="s">
        <v>224</v>
      </c>
      <c s="36" t="s">
        <v>87</v>
      </c>
      <c s="37">
        <v>835.557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88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63.75">
      <c r="A81" s="35" t="s">
        <v>57</v>
      </c>
      <c r="E81" s="40" t="s">
        <v>171</v>
      </c>
    </row>
    <row r="82" spans="1:5" ht="38.25">
      <c r="A82" t="s">
        <v>59</v>
      </c>
      <c r="E82" s="39" t="s">
        <v>225</v>
      </c>
    </row>
    <row r="83" spans="1:13" ht="12.75">
      <c r="A83" t="s">
        <v>46</v>
      </c>
      <c r="C83" s="31" t="s">
        <v>27</v>
      </c>
      <c r="E83" s="33" t="s">
        <v>226</v>
      </c>
      <c r="J83" s="32">
        <f>0</f>
      </c>
      <c s="32">
        <f>0</f>
      </c>
      <c s="32">
        <f>0+L84+L88+L92+L96</f>
      </c>
      <c s="32">
        <f>0+M84+M88+M92+M96</f>
      </c>
    </row>
    <row r="84" spans="1:16" ht="12.75">
      <c r="A84" t="s">
        <v>49</v>
      </c>
      <c s="34" t="s">
        <v>227</v>
      </c>
      <c s="34" t="s">
        <v>228</v>
      </c>
      <c s="35" t="s">
        <v>51</v>
      </c>
      <c s="6" t="s">
        <v>229</v>
      </c>
      <c s="36" t="s">
        <v>93</v>
      </c>
      <c s="37">
        <v>6.474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88</v>
      </c>
      <c>
        <f>(M84*21)/100</f>
      </c>
      <c t="s">
        <v>27</v>
      </c>
    </row>
    <row r="85" spans="1:5" ht="12.75">
      <c r="A85" s="35" t="s">
        <v>55</v>
      </c>
      <c r="E85" s="39" t="s">
        <v>51</v>
      </c>
    </row>
    <row r="86" spans="1:5" ht="76.5">
      <c r="A86" s="35" t="s">
        <v>57</v>
      </c>
      <c r="E86" s="40" t="s">
        <v>230</v>
      </c>
    </row>
    <row r="87" spans="1:5" ht="369.75">
      <c r="A87" t="s">
        <v>59</v>
      </c>
      <c r="E87" s="39" t="s">
        <v>231</v>
      </c>
    </row>
    <row r="88" spans="1:16" ht="12.75">
      <c r="A88" t="s">
        <v>49</v>
      </c>
      <c s="34" t="s">
        <v>232</v>
      </c>
      <c s="34" t="s">
        <v>233</v>
      </c>
      <c s="35" t="s">
        <v>51</v>
      </c>
      <c s="6" t="s">
        <v>234</v>
      </c>
      <c s="36" t="s">
        <v>93</v>
      </c>
      <c s="37">
        <v>108.6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88</v>
      </c>
      <c>
        <f>(M88*21)/100</f>
      </c>
      <c t="s">
        <v>27</v>
      </c>
    </row>
    <row r="89" spans="1:5" ht="12.75">
      <c r="A89" s="35" t="s">
        <v>55</v>
      </c>
      <c r="E89" s="39" t="s">
        <v>51</v>
      </c>
    </row>
    <row r="90" spans="1:5" ht="25.5">
      <c r="A90" s="35" t="s">
        <v>57</v>
      </c>
      <c r="E90" s="40" t="s">
        <v>235</v>
      </c>
    </row>
    <row r="91" spans="1:5" ht="369.75">
      <c r="A91" t="s">
        <v>59</v>
      </c>
      <c r="E91" s="39" t="s">
        <v>231</v>
      </c>
    </row>
    <row r="92" spans="1:16" ht="12.75">
      <c r="A92" t="s">
        <v>49</v>
      </c>
      <c s="34" t="s">
        <v>236</v>
      </c>
      <c s="34" t="s">
        <v>237</v>
      </c>
      <c s="35" t="s">
        <v>51</v>
      </c>
      <c s="6" t="s">
        <v>238</v>
      </c>
      <c s="36" t="s">
        <v>151</v>
      </c>
      <c s="37">
        <v>12.046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88</v>
      </c>
      <c>
        <f>(M92*21)/100</f>
      </c>
      <c t="s">
        <v>27</v>
      </c>
    </row>
    <row r="93" spans="1:5" ht="12.75">
      <c r="A93" s="35" t="s">
        <v>55</v>
      </c>
      <c r="E93" s="39" t="s">
        <v>51</v>
      </c>
    </row>
    <row r="94" spans="1:5" ht="63.75">
      <c r="A94" s="35" t="s">
        <v>57</v>
      </c>
      <c r="E94" s="40" t="s">
        <v>239</v>
      </c>
    </row>
    <row r="95" spans="1:5" ht="267.75">
      <c r="A95" t="s">
        <v>59</v>
      </c>
      <c r="E95" s="39" t="s">
        <v>240</v>
      </c>
    </row>
    <row r="96" spans="1:16" ht="12.75">
      <c r="A96" t="s">
        <v>49</v>
      </c>
      <c s="34" t="s">
        <v>241</v>
      </c>
      <c s="34" t="s">
        <v>242</v>
      </c>
      <c s="35" t="s">
        <v>51</v>
      </c>
      <c s="6" t="s">
        <v>243</v>
      </c>
      <c s="36" t="s">
        <v>151</v>
      </c>
      <c s="37">
        <v>0.955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88</v>
      </c>
      <c>
        <f>(M96*21)/100</f>
      </c>
      <c t="s">
        <v>27</v>
      </c>
    </row>
    <row r="97" spans="1:5" ht="12.75">
      <c r="A97" s="35" t="s">
        <v>55</v>
      </c>
      <c r="E97" s="39" t="s">
        <v>51</v>
      </c>
    </row>
    <row r="98" spans="1:5" ht="153">
      <c r="A98" s="35" t="s">
        <v>57</v>
      </c>
      <c r="E98" s="40" t="s">
        <v>244</v>
      </c>
    </row>
    <row r="99" spans="1:5" ht="267.75">
      <c r="A99" t="s">
        <v>59</v>
      </c>
      <c r="E99" s="39" t="s">
        <v>240</v>
      </c>
    </row>
    <row r="100" spans="1:13" ht="12.75">
      <c r="A100" t="s">
        <v>46</v>
      </c>
      <c r="C100" s="31" t="s">
        <v>26</v>
      </c>
      <c r="E100" s="33" t="s">
        <v>245</v>
      </c>
      <c r="J100" s="32">
        <f>0</f>
      </c>
      <c s="32">
        <f>0</f>
      </c>
      <c s="32">
        <f>0+L101+L105+L109+L113+L117+L121</f>
      </c>
      <c s="32">
        <f>0+M101+M105+M109+M113+M117+M121</f>
      </c>
    </row>
    <row r="101" spans="1:16" ht="12.75">
      <c r="A101" t="s">
        <v>49</v>
      </c>
      <c s="34" t="s">
        <v>246</v>
      </c>
      <c s="34" t="s">
        <v>247</v>
      </c>
      <c s="35" t="s">
        <v>51</v>
      </c>
      <c s="6" t="s">
        <v>248</v>
      </c>
      <c s="36" t="s">
        <v>93</v>
      </c>
      <c s="37">
        <v>0.9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88</v>
      </c>
      <c>
        <f>(M101*21)/100</f>
      </c>
      <c t="s">
        <v>27</v>
      </c>
    </row>
    <row r="102" spans="1:5" ht="12.75">
      <c r="A102" s="35" t="s">
        <v>55</v>
      </c>
      <c r="E102" s="39" t="s">
        <v>51</v>
      </c>
    </row>
    <row r="103" spans="1:5" ht="25.5">
      <c r="A103" s="35" t="s">
        <v>57</v>
      </c>
      <c r="E103" s="40" t="s">
        <v>249</v>
      </c>
    </row>
    <row r="104" spans="1:5" ht="382.5">
      <c r="A104" t="s">
        <v>59</v>
      </c>
      <c r="E104" s="39" t="s">
        <v>250</v>
      </c>
    </row>
    <row r="105" spans="1:16" ht="12.75">
      <c r="A105" t="s">
        <v>49</v>
      </c>
      <c s="34" t="s">
        <v>251</v>
      </c>
      <c s="34" t="s">
        <v>252</v>
      </c>
      <c s="35" t="s">
        <v>51</v>
      </c>
      <c s="6" t="s">
        <v>253</v>
      </c>
      <c s="36" t="s">
        <v>93</v>
      </c>
      <c s="37">
        <v>18.1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88</v>
      </c>
      <c>
        <f>(M105*21)/100</f>
      </c>
      <c t="s">
        <v>27</v>
      </c>
    </row>
    <row r="106" spans="1:5" ht="12.75">
      <c r="A106" s="35" t="s">
        <v>55</v>
      </c>
      <c r="E106" s="39" t="s">
        <v>51</v>
      </c>
    </row>
    <row r="107" spans="1:5" ht="25.5">
      <c r="A107" s="35" t="s">
        <v>57</v>
      </c>
      <c r="E107" s="40" t="s">
        <v>254</v>
      </c>
    </row>
    <row r="108" spans="1:5" ht="229.5">
      <c r="A108" t="s">
        <v>59</v>
      </c>
      <c r="E108" s="39" t="s">
        <v>255</v>
      </c>
    </row>
    <row r="109" spans="1:16" ht="12.75">
      <c r="A109" t="s">
        <v>49</v>
      </c>
      <c s="34" t="s">
        <v>256</v>
      </c>
      <c s="34" t="s">
        <v>257</v>
      </c>
      <c s="35" t="s">
        <v>51</v>
      </c>
      <c s="6" t="s">
        <v>258</v>
      </c>
      <c s="36" t="s">
        <v>93</v>
      </c>
      <c s="37">
        <v>20.4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88</v>
      </c>
      <c>
        <f>(M109*21)/100</f>
      </c>
      <c t="s">
        <v>27</v>
      </c>
    </row>
    <row r="110" spans="1:5" ht="12.75">
      <c r="A110" s="35" t="s">
        <v>55</v>
      </c>
      <c r="E110" s="39" t="s">
        <v>51</v>
      </c>
    </row>
    <row r="111" spans="1:5" ht="25.5">
      <c r="A111" s="35" t="s">
        <v>57</v>
      </c>
      <c r="E111" s="40" t="s">
        <v>259</v>
      </c>
    </row>
    <row r="112" spans="1:5" ht="369.75">
      <c r="A112" t="s">
        <v>59</v>
      </c>
      <c r="E112" s="39" t="s">
        <v>260</v>
      </c>
    </row>
    <row r="113" spans="1:16" ht="12.75">
      <c r="A113" t="s">
        <v>49</v>
      </c>
      <c s="34" t="s">
        <v>261</v>
      </c>
      <c s="34" t="s">
        <v>262</v>
      </c>
      <c s="35" t="s">
        <v>51</v>
      </c>
      <c s="6" t="s">
        <v>263</v>
      </c>
      <c s="36" t="s">
        <v>264</v>
      </c>
      <c s="37">
        <v>610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88</v>
      </c>
      <c>
        <f>(M113*21)/100</f>
      </c>
      <c t="s">
        <v>27</v>
      </c>
    </row>
    <row r="114" spans="1:5" ht="12.75">
      <c r="A114" s="35" t="s">
        <v>55</v>
      </c>
      <c r="E114" s="39" t="s">
        <v>265</v>
      </c>
    </row>
    <row r="115" spans="1:5" ht="25.5">
      <c r="A115" s="35" t="s">
        <v>57</v>
      </c>
      <c r="E115" s="40" t="s">
        <v>266</v>
      </c>
    </row>
    <row r="116" spans="1:5" ht="293.25">
      <c r="A116" t="s">
        <v>59</v>
      </c>
      <c r="E116" s="39" t="s">
        <v>267</v>
      </c>
    </row>
    <row r="117" spans="1:16" ht="12.75">
      <c r="A117" t="s">
        <v>49</v>
      </c>
      <c s="34" t="s">
        <v>268</v>
      </c>
      <c s="34" t="s">
        <v>269</v>
      </c>
      <c s="35" t="s">
        <v>51</v>
      </c>
      <c s="6" t="s">
        <v>270</v>
      </c>
      <c s="36" t="s">
        <v>93</v>
      </c>
      <c s="37">
        <v>68.7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88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38.25">
      <c r="A119" s="35" t="s">
        <v>57</v>
      </c>
      <c r="E119" s="40" t="s">
        <v>271</v>
      </c>
    </row>
    <row r="120" spans="1:5" ht="229.5">
      <c r="A120" t="s">
        <v>59</v>
      </c>
      <c r="E120" s="39" t="s">
        <v>255</v>
      </c>
    </row>
    <row r="121" spans="1:16" ht="12.75">
      <c r="A121" t="s">
        <v>49</v>
      </c>
      <c s="34" t="s">
        <v>272</v>
      </c>
      <c s="34" t="s">
        <v>273</v>
      </c>
      <c s="35" t="s">
        <v>51</v>
      </c>
      <c s="6" t="s">
        <v>274</v>
      </c>
      <c s="36" t="s">
        <v>151</v>
      </c>
      <c s="37">
        <v>11.633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88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140.25">
      <c r="A123" s="35" t="s">
        <v>57</v>
      </c>
      <c r="E123" s="40" t="s">
        <v>275</v>
      </c>
    </row>
    <row r="124" spans="1:5" ht="267.75">
      <c r="A124" t="s">
        <v>59</v>
      </c>
      <c r="E124" s="39" t="s">
        <v>240</v>
      </c>
    </row>
    <row r="125" spans="1:13" ht="12.75">
      <c r="A125" t="s">
        <v>46</v>
      </c>
      <c r="C125" s="31" t="s">
        <v>70</v>
      </c>
      <c r="E125" s="33" t="s">
        <v>276</v>
      </c>
      <c r="J125" s="32">
        <f>0</f>
      </c>
      <c s="32">
        <f>0</f>
      </c>
      <c s="32">
        <f>0+L126+L130+L134+L138+L142</f>
      </c>
      <c s="32">
        <f>0+M126+M130+M134+M138+M142</f>
      </c>
    </row>
    <row r="126" spans="1:16" ht="12.75">
      <c r="A126" t="s">
        <v>49</v>
      </c>
      <c s="34" t="s">
        <v>277</v>
      </c>
      <c s="34" t="s">
        <v>278</v>
      </c>
      <c s="35" t="s">
        <v>51</v>
      </c>
      <c s="6" t="s">
        <v>279</v>
      </c>
      <c s="36" t="s">
        <v>93</v>
      </c>
      <c s="37">
        <v>551.855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88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89.25">
      <c r="A128" s="35" t="s">
        <v>57</v>
      </c>
      <c r="E128" s="40" t="s">
        <v>280</v>
      </c>
    </row>
    <row r="129" spans="1:5" ht="369.75">
      <c r="A129" t="s">
        <v>59</v>
      </c>
      <c r="E129" s="39" t="s">
        <v>260</v>
      </c>
    </row>
    <row r="130" spans="1:16" ht="12.75">
      <c r="A130" t="s">
        <v>49</v>
      </c>
      <c s="34" t="s">
        <v>281</v>
      </c>
      <c s="34" t="s">
        <v>282</v>
      </c>
      <c s="35" t="s">
        <v>51</v>
      </c>
      <c s="6" t="s">
        <v>283</v>
      </c>
      <c s="36" t="s">
        <v>93</v>
      </c>
      <c s="37">
        <v>17.924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88</v>
      </c>
      <c>
        <f>(M130*21)/100</f>
      </c>
      <c t="s">
        <v>27</v>
      </c>
    </row>
    <row r="131" spans="1:5" ht="25.5">
      <c r="A131" s="35" t="s">
        <v>55</v>
      </c>
      <c r="E131" s="39" t="s">
        <v>284</v>
      </c>
    </row>
    <row r="132" spans="1:5" ht="153">
      <c r="A132" s="35" t="s">
        <v>57</v>
      </c>
      <c r="E132" s="40" t="s">
        <v>285</v>
      </c>
    </row>
    <row r="133" spans="1:5" ht="369.75">
      <c r="A133" t="s">
        <v>59</v>
      </c>
      <c r="E133" s="39" t="s">
        <v>260</v>
      </c>
    </row>
    <row r="134" spans="1:16" ht="12.75">
      <c r="A134" t="s">
        <v>49</v>
      </c>
      <c s="34" t="s">
        <v>286</v>
      </c>
      <c s="34" t="s">
        <v>287</v>
      </c>
      <c s="35" t="s">
        <v>51</v>
      </c>
      <c s="6" t="s">
        <v>288</v>
      </c>
      <c s="36" t="s">
        <v>93</v>
      </c>
      <c s="37">
        <v>108.757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88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25.5">
      <c r="A136" s="35" t="s">
        <v>57</v>
      </c>
      <c r="E136" s="40" t="s">
        <v>289</v>
      </c>
    </row>
    <row r="137" spans="1:5" ht="38.25">
      <c r="A137" t="s">
        <v>59</v>
      </c>
      <c r="E137" s="39" t="s">
        <v>290</v>
      </c>
    </row>
    <row r="138" spans="1:16" ht="12.75">
      <c r="A138" t="s">
        <v>49</v>
      </c>
      <c s="34" t="s">
        <v>291</v>
      </c>
      <c s="34" t="s">
        <v>292</v>
      </c>
      <c s="35" t="s">
        <v>51</v>
      </c>
      <c s="6" t="s">
        <v>293</v>
      </c>
      <c s="36" t="s">
        <v>93</v>
      </c>
      <c s="37">
        <v>25.033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88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25.5">
      <c r="A140" s="35" t="s">
        <v>57</v>
      </c>
      <c r="E140" s="40" t="s">
        <v>294</v>
      </c>
    </row>
    <row r="141" spans="1:5" ht="38.25">
      <c r="A141" t="s">
        <v>59</v>
      </c>
      <c r="E141" s="39" t="s">
        <v>290</v>
      </c>
    </row>
    <row r="142" spans="1:16" ht="12.75">
      <c r="A142" t="s">
        <v>49</v>
      </c>
      <c s="34" t="s">
        <v>295</v>
      </c>
      <c s="34" t="s">
        <v>296</v>
      </c>
      <c s="35" t="s">
        <v>51</v>
      </c>
      <c s="6" t="s">
        <v>297</v>
      </c>
      <c s="36" t="s">
        <v>93</v>
      </c>
      <c s="37">
        <v>35.85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88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40.25">
      <c r="A144" s="35" t="s">
        <v>57</v>
      </c>
      <c r="E144" s="40" t="s">
        <v>298</v>
      </c>
    </row>
    <row r="145" spans="1:5" ht="102">
      <c r="A145" t="s">
        <v>59</v>
      </c>
      <c r="E145" s="39" t="s">
        <v>299</v>
      </c>
    </row>
    <row r="146" spans="1:13" ht="12.75">
      <c r="A146" t="s">
        <v>46</v>
      </c>
      <c r="C146" s="31" t="s">
        <v>114</v>
      </c>
      <c r="E146" s="33" t="s">
        <v>300</v>
      </c>
      <c r="J146" s="32">
        <f>0</f>
      </c>
      <c s="32">
        <f>0</f>
      </c>
      <c s="32">
        <f>0+L147+L151+L155+L159+L163+L167+L171+L175+L179+L183+L187+L191</f>
      </c>
      <c s="32">
        <f>0+M147+M151+M155+M159+M163+M167+M171+M175+M179+M183+M187+M191</f>
      </c>
    </row>
    <row r="147" spans="1:16" ht="12.75">
      <c r="A147" t="s">
        <v>49</v>
      </c>
      <c s="34" t="s">
        <v>301</v>
      </c>
      <c s="34" t="s">
        <v>302</v>
      </c>
      <c s="35" t="s">
        <v>51</v>
      </c>
      <c s="6" t="s">
        <v>303</v>
      </c>
      <c s="36" t="s">
        <v>101</v>
      </c>
      <c s="37">
        <v>38.065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88</v>
      </c>
      <c>
        <f>(M147*21)/100</f>
      </c>
      <c t="s">
        <v>27</v>
      </c>
    </row>
    <row r="148" spans="1:5" ht="12.75">
      <c r="A148" s="35" t="s">
        <v>55</v>
      </c>
      <c r="E148" s="39" t="s">
        <v>51</v>
      </c>
    </row>
    <row r="149" spans="1:5" ht="25.5">
      <c r="A149" s="35" t="s">
        <v>57</v>
      </c>
      <c r="E149" s="40" t="s">
        <v>304</v>
      </c>
    </row>
    <row r="150" spans="1:5" ht="114.75">
      <c r="A150" t="s">
        <v>59</v>
      </c>
      <c r="E150" s="39" t="s">
        <v>305</v>
      </c>
    </row>
    <row r="151" spans="1:16" ht="12.75">
      <c r="A151" t="s">
        <v>49</v>
      </c>
      <c s="34" t="s">
        <v>306</v>
      </c>
      <c s="34" t="s">
        <v>307</v>
      </c>
      <c s="35" t="s">
        <v>51</v>
      </c>
      <c s="6" t="s">
        <v>308</v>
      </c>
      <c s="36" t="s">
        <v>309</v>
      </c>
      <c s="37">
        <v>38.065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88</v>
      </c>
      <c>
        <f>(M151*21)/100</f>
      </c>
      <c t="s">
        <v>27</v>
      </c>
    </row>
    <row r="152" spans="1:5" ht="12.75">
      <c r="A152" s="35" t="s">
        <v>55</v>
      </c>
      <c r="E152" s="39" t="s">
        <v>51</v>
      </c>
    </row>
    <row r="153" spans="1:5" ht="25.5">
      <c r="A153" s="35" t="s">
        <v>57</v>
      </c>
      <c r="E153" s="40" t="s">
        <v>310</v>
      </c>
    </row>
    <row r="154" spans="1:5" ht="114.75">
      <c r="A154" t="s">
        <v>59</v>
      </c>
      <c r="E154" s="39" t="s">
        <v>305</v>
      </c>
    </row>
    <row r="155" spans="1:16" ht="12.75">
      <c r="A155" t="s">
        <v>49</v>
      </c>
      <c s="34" t="s">
        <v>311</v>
      </c>
      <c s="34" t="s">
        <v>312</v>
      </c>
      <c s="35" t="s">
        <v>51</v>
      </c>
      <c s="6" t="s">
        <v>313</v>
      </c>
      <c s="36" t="s">
        <v>101</v>
      </c>
      <c s="37">
        <v>38.065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88</v>
      </c>
      <c>
        <f>(M155*21)/100</f>
      </c>
      <c t="s">
        <v>27</v>
      </c>
    </row>
    <row r="156" spans="1:5" ht="12.75">
      <c r="A156" s="35" t="s">
        <v>55</v>
      </c>
      <c r="E156" s="39" t="s">
        <v>51</v>
      </c>
    </row>
    <row r="157" spans="1:5" ht="12.75">
      <c r="A157" s="35" t="s">
        <v>57</v>
      </c>
      <c r="E157" s="40" t="s">
        <v>314</v>
      </c>
    </row>
    <row r="158" spans="1:5" ht="140.25">
      <c r="A158" t="s">
        <v>59</v>
      </c>
      <c r="E158" s="39" t="s">
        <v>315</v>
      </c>
    </row>
    <row r="159" spans="1:16" ht="25.5">
      <c r="A159" t="s">
        <v>49</v>
      </c>
      <c s="34" t="s">
        <v>316</v>
      </c>
      <c s="34" t="s">
        <v>317</v>
      </c>
      <c s="35" t="s">
        <v>51</v>
      </c>
      <c s="6" t="s">
        <v>318</v>
      </c>
      <c s="36" t="s">
        <v>101</v>
      </c>
      <c s="37">
        <v>38.065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88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12.75">
      <c r="A161" s="35" t="s">
        <v>57</v>
      </c>
      <c r="E161" s="40" t="s">
        <v>314</v>
      </c>
    </row>
    <row r="162" spans="1:5" ht="127.5">
      <c r="A162" t="s">
        <v>59</v>
      </c>
      <c r="E162" s="39" t="s">
        <v>319</v>
      </c>
    </row>
    <row r="163" spans="1:16" ht="25.5">
      <c r="A163" t="s">
        <v>49</v>
      </c>
      <c s="34" t="s">
        <v>320</v>
      </c>
      <c s="34" t="s">
        <v>321</v>
      </c>
      <c s="35" t="s">
        <v>51</v>
      </c>
      <c s="6" t="s">
        <v>322</v>
      </c>
      <c s="36" t="s">
        <v>87</v>
      </c>
      <c s="37">
        <v>608.713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88</v>
      </c>
      <c>
        <f>(M163*21)/100</f>
      </c>
      <c t="s">
        <v>27</v>
      </c>
    </row>
    <row r="164" spans="1:5" ht="12.75">
      <c r="A164" s="35" t="s">
        <v>55</v>
      </c>
      <c r="E164" s="39" t="s">
        <v>323</v>
      </c>
    </row>
    <row r="165" spans="1:5" ht="76.5">
      <c r="A165" s="35" t="s">
        <v>57</v>
      </c>
      <c r="E165" s="40" t="s">
        <v>324</v>
      </c>
    </row>
    <row r="166" spans="1:5" ht="191.25">
      <c r="A166" t="s">
        <v>59</v>
      </c>
      <c r="E166" s="39" t="s">
        <v>325</v>
      </c>
    </row>
    <row r="167" spans="1:16" ht="25.5">
      <c r="A167" t="s">
        <v>49</v>
      </c>
      <c s="34" t="s">
        <v>326</v>
      </c>
      <c s="34" t="s">
        <v>327</v>
      </c>
      <c s="35" t="s">
        <v>51</v>
      </c>
      <c s="6" t="s">
        <v>328</v>
      </c>
      <c s="36" t="s">
        <v>87</v>
      </c>
      <c s="37">
        <v>209.792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88</v>
      </c>
      <c>
        <f>(M167*21)/100</f>
      </c>
      <c t="s">
        <v>27</v>
      </c>
    </row>
    <row r="168" spans="1:5" ht="12.75">
      <c r="A168" s="35" t="s">
        <v>55</v>
      </c>
      <c r="E168" s="39" t="s">
        <v>329</v>
      </c>
    </row>
    <row r="169" spans="1:5" ht="25.5">
      <c r="A169" s="35" t="s">
        <v>57</v>
      </c>
      <c r="E169" s="40" t="s">
        <v>330</v>
      </c>
    </row>
    <row r="170" spans="1:5" ht="191.25">
      <c r="A170" t="s">
        <v>59</v>
      </c>
      <c r="E170" s="39" t="s">
        <v>325</v>
      </c>
    </row>
    <row r="171" spans="1:16" ht="12.75">
      <c r="A171" t="s">
        <v>49</v>
      </c>
      <c s="34" t="s">
        <v>331</v>
      </c>
      <c s="34" t="s">
        <v>332</v>
      </c>
      <c s="35" t="s">
        <v>51</v>
      </c>
      <c s="6" t="s">
        <v>333</v>
      </c>
      <c s="36" t="s">
        <v>87</v>
      </c>
      <c s="37">
        <v>559.302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88</v>
      </c>
      <c>
        <f>(M171*21)/100</f>
      </c>
      <c t="s">
        <v>27</v>
      </c>
    </row>
    <row r="172" spans="1:5" ht="12.75">
      <c r="A172" s="35" t="s">
        <v>55</v>
      </c>
      <c r="E172" s="39" t="s">
        <v>51</v>
      </c>
    </row>
    <row r="173" spans="1:5" ht="114.75">
      <c r="A173" s="35" t="s">
        <v>57</v>
      </c>
      <c r="E173" s="40" t="s">
        <v>334</v>
      </c>
    </row>
    <row r="174" spans="1:5" ht="204">
      <c r="A174" t="s">
        <v>59</v>
      </c>
      <c r="E174" s="39" t="s">
        <v>335</v>
      </c>
    </row>
    <row r="175" spans="1:16" ht="25.5">
      <c r="A175" t="s">
        <v>49</v>
      </c>
      <c s="34" t="s">
        <v>336</v>
      </c>
      <c s="34" t="s">
        <v>337</v>
      </c>
      <c s="35" t="s">
        <v>51</v>
      </c>
      <c s="6" t="s">
        <v>338</v>
      </c>
      <c s="36" t="s">
        <v>87</v>
      </c>
      <c s="37">
        <v>132.074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88</v>
      </c>
      <c>
        <f>(M175*21)/100</f>
      </c>
      <c t="s">
        <v>27</v>
      </c>
    </row>
    <row r="176" spans="1:5" ht="12.75">
      <c r="A176" s="35" t="s">
        <v>55</v>
      </c>
      <c r="E176" s="39" t="s">
        <v>51</v>
      </c>
    </row>
    <row r="177" spans="1:5" ht="51">
      <c r="A177" s="35" t="s">
        <v>57</v>
      </c>
      <c r="E177" s="40" t="s">
        <v>339</v>
      </c>
    </row>
    <row r="178" spans="1:5" ht="204">
      <c r="A178" t="s">
        <v>59</v>
      </c>
      <c r="E178" s="39" t="s">
        <v>335</v>
      </c>
    </row>
    <row r="179" spans="1:16" ht="12.75">
      <c r="A179" t="s">
        <v>49</v>
      </c>
      <c s="34" t="s">
        <v>340</v>
      </c>
      <c s="34" t="s">
        <v>341</v>
      </c>
      <c s="35" t="s">
        <v>51</v>
      </c>
      <c s="6" t="s">
        <v>342</v>
      </c>
      <c s="36" t="s">
        <v>87</v>
      </c>
      <c s="37">
        <v>691.376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88</v>
      </c>
      <c>
        <f>(M179*21)/100</f>
      </c>
      <c t="s">
        <v>27</v>
      </c>
    </row>
    <row r="180" spans="1:5" ht="12.75">
      <c r="A180" s="35" t="s">
        <v>55</v>
      </c>
      <c r="E180" s="39" t="s">
        <v>51</v>
      </c>
    </row>
    <row r="181" spans="1:5" ht="140.25">
      <c r="A181" s="35" t="s">
        <v>57</v>
      </c>
      <c r="E181" s="40" t="s">
        <v>343</v>
      </c>
    </row>
    <row r="182" spans="1:5" ht="38.25">
      <c r="A182" t="s">
        <v>59</v>
      </c>
      <c r="E182" s="39" t="s">
        <v>344</v>
      </c>
    </row>
    <row r="183" spans="1:16" ht="25.5">
      <c r="A183" t="s">
        <v>49</v>
      </c>
      <c s="34" t="s">
        <v>345</v>
      </c>
      <c s="34" t="s">
        <v>346</v>
      </c>
      <c s="35" t="s">
        <v>51</v>
      </c>
      <c s="6" t="s">
        <v>347</v>
      </c>
      <c s="36" t="s">
        <v>117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88</v>
      </c>
      <c>
        <f>(M183*21)/100</f>
      </c>
      <c t="s">
        <v>27</v>
      </c>
    </row>
    <row r="184" spans="1:5" ht="12.75">
      <c r="A184" s="35" t="s">
        <v>55</v>
      </c>
      <c r="E184" s="39" t="s">
        <v>51</v>
      </c>
    </row>
    <row r="185" spans="1:5" ht="12.75">
      <c r="A185" s="35" t="s">
        <v>57</v>
      </c>
      <c r="E185" s="40" t="s">
        <v>348</v>
      </c>
    </row>
    <row r="186" spans="1:5" ht="114.75">
      <c r="A186" t="s">
        <v>59</v>
      </c>
      <c r="E186" s="39" t="s">
        <v>349</v>
      </c>
    </row>
    <row r="187" spans="1:16" ht="25.5">
      <c r="A187" t="s">
        <v>49</v>
      </c>
      <c s="34" t="s">
        <v>350</v>
      </c>
      <c s="34" t="s">
        <v>351</v>
      </c>
      <c s="35" t="s">
        <v>51</v>
      </c>
      <c s="6" t="s">
        <v>352</v>
      </c>
      <c s="36" t="s">
        <v>101</v>
      </c>
      <c s="37">
        <v>28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353</v>
      </c>
      <c>
        <f>(M187*21)/100</f>
      </c>
      <c t="s">
        <v>27</v>
      </c>
    </row>
    <row r="188" spans="1:5" ht="12.75">
      <c r="A188" s="35" t="s">
        <v>55</v>
      </c>
      <c r="E188" s="39" t="s">
        <v>354</v>
      </c>
    </row>
    <row r="189" spans="1:5" ht="12.75">
      <c r="A189" s="35" t="s">
        <v>57</v>
      </c>
      <c r="E189" s="40" t="s">
        <v>51</v>
      </c>
    </row>
    <row r="190" spans="1:5" ht="102">
      <c r="A190" t="s">
        <v>59</v>
      </c>
      <c r="E190" s="39" t="s">
        <v>355</v>
      </c>
    </row>
    <row r="191" spans="1:16" ht="12.75">
      <c r="A191" t="s">
        <v>49</v>
      </c>
      <c s="34" t="s">
        <v>356</v>
      </c>
      <c s="34" t="s">
        <v>357</v>
      </c>
      <c s="35" t="s">
        <v>51</v>
      </c>
      <c s="6" t="s">
        <v>358</v>
      </c>
      <c s="36" t="s">
        <v>117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353</v>
      </c>
      <c>
        <f>(M191*21)/100</f>
      </c>
      <c t="s">
        <v>27</v>
      </c>
    </row>
    <row r="192" spans="1:5" ht="25.5">
      <c r="A192" s="35" t="s">
        <v>55</v>
      </c>
      <c r="E192" s="39" t="s">
        <v>359</v>
      </c>
    </row>
    <row r="193" spans="1:5" ht="12.75">
      <c r="A193" s="35" t="s">
        <v>57</v>
      </c>
      <c r="E193" s="40" t="s">
        <v>51</v>
      </c>
    </row>
    <row r="194" spans="1:5" ht="178.5">
      <c r="A194" t="s">
        <v>59</v>
      </c>
      <c r="E194" s="39" t="s">
        <v>360</v>
      </c>
    </row>
    <row r="195" spans="1:13" ht="12.75">
      <c r="A195" t="s">
        <v>46</v>
      </c>
      <c r="C195" s="31" t="s">
        <v>120</v>
      </c>
      <c r="E195" s="33" t="s">
        <v>361</v>
      </c>
      <c r="J195" s="32">
        <f>0</f>
      </c>
      <c s="32">
        <f>0</f>
      </c>
      <c s="32">
        <f>0+L196+L200</f>
      </c>
      <c s="32">
        <f>0+M196+M200</f>
      </c>
    </row>
    <row r="196" spans="1:16" ht="12.75">
      <c r="A196" t="s">
        <v>49</v>
      </c>
      <c s="34" t="s">
        <v>362</v>
      </c>
      <c s="34" t="s">
        <v>363</v>
      </c>
      <c s="35" t="s">
        <v>51</v>
      </c>
      <c s="6" t="s">
        <v>364</v>
      </c>
      <c s="36" t="s">
        <v>101</v>
      </c>
      <c s="37">
        <v>43.99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88</v>
      </c>
      <c>
        <f>(M196*21)/100</f>
      </c>
      <c t="s">
        <v>27</v>
      </c>
    </row>
    <row r="197" spans="1:5" ht="12.75">
      <c r="A197" s="35" t="s">
        <v>55</v>
      </c>
      <c r="E197" s="39" t="s">
        <v>51</v>
      </c>
    </row>
    <row r="198" spans="1:5" ht="25.5">
      <c r="A198" s="35" t="s">
        <v>57</v>
      </c>
      <c r="E198" s="40" t="s">
        <v>365</v>
      </c>
    </row>
    <row r="199" spans="1:5" ht="242.25">
      <c r="A199" t="s">
        <v>59</v>
      </c>
      <c r="E199" s="39" t="s">
        <v>366</v>
      </c>
    </row>
    <row r="200" spans="1:16" ht="12.75">
      <c r="A200" t="s">
        <v>49</v>
      </c>
      <c s="34" t="s">
        <v>367</v>
      </c>
      <c s="34" t="s">
        <v>368</v>
      </c>
      <c s="35" t="s">
        <v>51</v>
      </c>
      <c s="6" t="s">
        <v>369</v>
      </c>
      <c s="36" t="s">
        <v>101</v>
      </c>
      <c s="37">
        <v>24.265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88</v>
      </c>
      <c>
        <f>(M200*21)/100</f>
      </c>
      <c t="s">
        <v>27</v>
      </c>
    </row>
    <row r="201" spans="1:5" ht="12.75">
      <c r="A201" s="35" t="s">
        <v>55</v>
      </c>
      <c r="E201" s="39" t="s">
        <v>51</v>
      </c>
    </row>
    <row r="202" spans="1:5" ht="25.5">
      <c r="A202" s="35" t="s">
        <v>57</v>
      </c>
      <c r="E202" s="40" t="s">
        <v>370</v>
      </c>
    </row>
    <row r="203" spans="1:5" ht="242.25">
      <c r="A203" t="s">
        <v>59</v>
      </c>
      <c r="E203" s="39" t="s">
        <v>366</v>
      </c>
    </row>
    <row r="204" spans="1:13" ht="12.75">
      <c r="A204" t="s">
        <v>46</v>
      </c>
      <c r="C204" s="31" t="s">
        <v>124</v>
      </c>
      <c r="E204" s="33" t="s">
        <v>125</v>
      </c>
      <c r="J204" s="32">
        <f>0</f>
      </c>
      <c s="32">
        <f>0</f>
      </c>
      <c s="32">
        <f>0+L205</f>
      </c>
      <c s="32">
        <f>0+M205</f>
      </c>
    </row>
    <row r="205" spans="1:16" ht="12.75">
      <c r="A205" t="s">
        <v>49</v>
      </c>
      <c s="34" t="s">
        <v>371</v>
      </c>
      <c s="34" t="s">
        <v>372</v>
      </c>
      <c s="35" t="s">
        <v>51</v>
      </c>
      <c s="6" t="s">
        <v>373</v>
      </c>
      <c s="36" t="s">
        <v>93</v>
      </c>
      <c s="37">
        <v>326.015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88</v>
      </c>
      <c>
        <f>(M205*21)/100</f>
      </c>
      <c t="s">
        <v>27</v>
      </c>
    </row>
    <row r="206" spans="1:5" ht="12.75">
      <c r="A206" s="35" t="s">
        <v>55</v>
      </c>
      <c r="E206" s="39" t="s">
        <v>51</v>
      </c>
    </row>
    <row r="207" spans="1:5" ht="229.5">
      <c r="A207" s="35" t="s">
        <v>57</v>
      </c>
      <c r="E207" s="40" t="s">
        <v>374</v>
      </c>
    </row>
    <row r="208" spans="1:5" ht="114.75">
      <c r="A208" t="s">
        <v>59</v>
      </c>
      <c r="E208" s="39" t="s">
        <v>375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